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55" windowHeight="8895" firstSheet="16" activeTab="22"/>
  </bookViews>
  <sheets>
    <sheet name="Table 1" sheetId="1" r:id="rId1"/>
    <sheet name="Table 2" sheetId="2" r:id="rId2"/>
    <sheet name="Table 3" sheetId="3" r:id="rId3"/>
    <sheet name="Table 3 cont'd" sheetId="4" r:id="rId4"/>
    <sheet name="Table 4" sheetId="5" r:id="rId5"/>
    <sheet name="Table 4 cont'd" sheetId="6" r:id="rId6"/>
    <sheet name="Table 5" sheetId="7" r:id="rId7"/>
    <sheet name="Table 5 cont'd" sheetId="8" r:id="rId8"/>
    <sheet name="Table 6" sheetId="9" r:id="rId9"/>
    <sheet name="Table 7" sheetId="10" r:id="rId10"/>
    <sheet name="Table 8" sheetId="11" r:id="rId11"/>
    <sheet name="Table 9" sheetId="12" r:id="rId12"/>
    <sheet name="Table 10" sheetId="13" r:id="rId13"/>
    <sheet name="Table 10 cont'd" sheetId="14" r:id="rId14"/>
    <sheet name="Table 10 cont'd(sec 7-9)" sheetId="15" r:id="rId15"/>
    <sheet name="Table 11" sheetId="16" r:id="rId16"/>
    <sheet name="Table 12" sheetId="17" r:id="rId17"/>
    <sheet name="Table 13" sheetId="18" r:id="rId18"/>
    <sheet name="Table 13 cont'd" sheetId="19" r:id="rId19"/>
    <sheet name="Table 14" sheetId="20" r:id="rId20"/>
    <sheet name="Table 14 cont'd" sheetId="21" r:id="rId21"/>
    <sheet name="Table 15" sheetId="22" r:id="rId22"/>
    <sheet name="Table 16" sheetId="23" r:id="rId23"/>
  </sheets>
  <externalReferences>
    <externalReference r:id="rId26"/>
    <externalReference r:id="rId27"/>
  </externalReferences>
  <definedNames>
    <definedName name="DATABASE" localSheetId="14">'[2]Table 1'!#REF!</definedName>
    <definedName name="DATABASE">'Table 1'!#REF!</definedName>
    <definedName name="_xlnm.Print_Area" localSheetId="19">'Table 14'!$A:$IV</definedName>
    <definedName name="_xlnm.Print_Area" localSheetId="21">'Table 15'!$A:$IV</definedName>
    <definedName name="_xlnm.Print_Area" localSheetId="5">'Table 4 cont''d'!$A:$IV</definedName>
    <definedName name="_xlnm.Print_Area" localSheetId="11">'Table 9'!$A:$IV</definedName>
  </definedNames>
  <calcPr fullCalcOnLoad="1"/>
</workbook>
</file>

<file path=xl/comments23.xml><?xml version="1.0" encoding="utf-8"?>
<comments xmlns="http://schemas.openxmlformats.org/spreadsheetml/2006/main">
  <authors>
    <author>nasreen</author>
  </authors>
  <commentList>
    <comment ref="A15" authorId="0">
      <text>
        <r>
          <rPr>
            <b/>
            <sz val="8"/>
            <rFont val="Tahoma"/>
            <family val="2"/>
          </rPr>
          <t>nasreen:</t>
        </r>
        <r>
          <rPr>
            <sz val="8"/>
            <rFont val="Tahoma"/>
            <family val="2"/>
          </rPr>
          <t xml:space="preserve">
to include Sey (acc to Mrs Set Fong)
</t>
        </r>
      </text>
    </comment>
  </commentList>
</comments>
</file>

<file path=xl/sharedStrings.xml><?xml version="1.0" encoding="utf-8"?>
<sst xmlns="http://schemas.openxmlformats.org/spreadsheetml/2006/main" count="970" uniqueCount="452">
  <si>
    <t>1st Qr</t>
  </si>
  <si>
    <t>2nd Qr</t>
  </si>
  <si>
    <t>3rd Qr</t>
  </si>
  <si>
    <t>4th Qr</t>
  </si>
  <si>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</si>
  <si>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</si>
  <si>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</si>
  <si>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</si>
  <si>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</si>
  <si>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</si>
  <si>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</si>
  <si>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</si>
  <si>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</si>
  <si>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</si>
  <si>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</si>
  <si>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</si>
  <si>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</si>
  <si>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</si>
  <si>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</si>
  <si>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</si>
  <si>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Other</t>
  </si>
  <si>
    <t>Australia</t>
  </si>
  <si>
    <t>Canada</t>
  </si>
  <si>
    <t>India</t>
  </si>
  <si>
    <t>Kenya</t>
  </si>
  <si>
    <t>Seychelles</t>
  </si>
  <si>
    <t>Singapore</t>
  </si>
  <si>
    <t>Uganda</t>
  </si>
  <si>
    <t>U.S.A.</t>
  </si>
  <si>
    <t>Zimbabwe</t>
  </si>
  <si>
    <t>Japan</t>
  </si>
  <si>
    <t>Switzerland</t>
  </si>
  <si>
    <t>Value (c.i.f.) : Million Rupees</t>
  </si>
  <si>
    <t xml:space="preserve"> 1st Qr</t>
  </si>
  <si>
    <t>Country of origin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</si>
  <si>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</si>
  <si>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</si>
  <si>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</si>
  <si>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</si>
  <si>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</si>
  <si>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 xml:space="preserve"> 1 - Beverages and tobacco</t>
  </si>
  <si>
    <t xml:space="preserve"> 3 - Mineral fuels, lubricants, &amp; related products</t>
  </si>
  <si>
    <t xml:space="preserve"> 4 - Animal &amp; vegetable oils and fats</t>
  </si>
  <si>
    <t xml:space="preserve"> 5 - Chemicals &amp; related products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</si>
  <si>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</si>
  <si>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</si>
  <si>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</si>
  <si>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</si>
  <si>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</si>
  <si>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</si>
  <si>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Ireland</t>
  </si>
  <si>
    <t xml:space="preserve">          Italy</t>
  </si>
  <si>
    <t xml:space="preserve">          Netherlands</t>
  </si>
  <si>
    <t xml:space="preserve">          Portugal</t>
  </si>
  <si>
    <t xml:space="preserve">          Spain</t>
  </si>
  <si>
    <t xml:space="preserve">          Sweden</t>
  </si>
  <si>
    <t xml:space="preserve">          United Kingdom</t>
  </si>
  <si>
    <t xml:space="preserve">          India</t>
  </si>
  <si>
    <t xml:space="preserve">          Malaysia</t>
  </si>
  <si>
    <t xml:space="preserve">          Pakistan</t>
  </si>
  <si>
    <t xml:space="preserve">          Russian Federation</t>
  </si>
  <si>
    <t xml:space="preserve">          Other</t>
  </si>
  <si>
    <t>Quantity: (Thousand tonnes)</t>
  </si>
  <si>
    <t>Total</t>
  </si>
  <si>
    <t>Malawi</t>
  </si>
  <si>
    <t>United Arab Emirates</t>
  </si>
  <si>
    <t>C o m m o d i t y</t>
  </si>
  <si>
    <t>ACP States</t>
  </si>
  <si>
    <t>Imports : value(c.i.f.)</t>
  </si>
  <si>
    <t xml:space="preserve"> Total</t>
  </si>
  <si>
    <t>COMESA States</t>
  </si>
  <si>
    <t>SADC States</t>
  </si>
  <si>
    <t>Angola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</si>
  <si>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</si>
  <si>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</si>
  <si>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</si>
  <si>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</si>
  <si>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</si>
  <si>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</si>
  <si>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</si>
  <si>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</si>
  <si>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Swaziland</t>
  </si>
  <si>
    <t>Zambia</t>
  </si>
  <si>
    <t>Botswana</t>
  </si>
  <si>
    <t>D.R Congo</t>
  </si>
  <si>
    <t>D. R. Congo</t>
  </si>
  <si>
    <t>Benin</t>
  </si>
  <si>
    <t>Burkina Faso</t>
  </si>
  <si>
    <t>Cameroon</t>
  </si>
  <si>
    <t>Chad</t>
  </si>
  <si>
    <t>Congo</t>
  </si>
  <si>
    <t>Djibouti</t>
  </si>
  <si>
    <t>Gabon</t>
  </si>
  <si>
    <t>Gambia</t>
  </si>
  <si>
    <t>Ghana</t>
  </si>
  <si>
    <t>Guinea</t>
  </si>
  <si>
    <t>Liberia</t>
  </si>
  <si>
    <t>Mali</t>
  </si>
  <si>
    <t>Nigeria</t>
  </si>
  <si>
    <t>Senegal</t>
  </si>
  <si>
    <t>Sierra Leone</t>
  </si>
  <si>
    <t>Togo</t>
  </si>
  <si>
    <t xml:space="preserve">  SITC section/description</t>
  </si>
  <si>
    <t xml:space="preserve"> SITC section/description</t>
  </si>
  <si>
    <t>Egypt</t>
  </si>
  <si>
    <t>- 18 -</t>
  </si>
  <si>
    <t>- 20 -</t>
  </si>
  <si>
    <t>- 19 -</t>
  </si>
  <si>
    <t xml:space="preserve">   Ship's Stores and Bunkers</t>
  </si>
  <si>
    <t xml:space="preserve">               of which:</t>
  </si>
  <si>
    <t>S.I.T.C section/description</t>
  </si>
  <si>
    <t xml:space="preserve">    of which :</t>
  </si>
  <si>
    <t xml:space="preserve">                Quantity: (Thousand tonne)</t>
  </si>
  <si>
    <t xml:space="preserve">                Value (f.o.b): Million Rupees</t>
  </si>
  <si>
    <t xml:space="preserve">                Quantity: (Tonne)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</si>
  <si>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</si>
  <si>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</si>
  <si>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</si>
  <si>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</si>
  <si>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</si>
  <si>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</si>
  <si>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1st Qr </t>
  </si>
  <si>
    <t xml:space="preserve">2nd Qr </t>
  </si>
  <si>
    <t xml:space="preserve"> 2nd Qr</t>
  </si>
  <si>
    <t xml:space="preserve">3rd Qr </t>
  </si>
  <si>
    <t xml:space="preserve"> 3rd Qr</t>
  </si>
  <si>
    <t xml:space="preserve">       Re-exports</t>
  </si>
  <si>
    <t xml:space="preserve"> 4th Qr</t>
  </si>
  <si>
    <t xml:space="preserve"> Europe</t>
  </si>
  <si>
    <t>Asia</t>
  </si>
  <si>
    <t>Africa</t>
  </si>
  <si>
    <t>America</t>
  </si>
  <si>
    <t>Oceania</t>
  </si>
  <si>
    <t>Europe</t>
  </si>
  <si>
    <t xml:space="preserve">          Israel</t>
  </si>
  <si>
    <t xml:space="preserve">          Switzerland</t>
  </si>
  <si>
    <t xml:space="preserve">          Turkey</t>
  </si>
  <si>
    <t xml:space="preserve">          China</t>
  </si>
  <si>
    <t xml:space="preserve">          Indonesia</t>
  </si>
  <si>
    <t xml:space="preserve">          Japan</t>
  </si>
  <si>
    <t xml:space="preserve">          Korea, Republic of</t>
  </si>
  <si>
    <t xml:space="preserve">          Philippines</t>
  </si>
  <si>
    <t xml:space="preserve">          Saudi Arabia</t>
  </si>
  <si>
    <t>Value : Thousand Rupees</t>
  </si>
  <si>
    <t xml:space="preserve">   B.  Total Imports  (c.i.f.)</t>
  </si>
  <si>
    <t xml:space="preserve">  9 - Commodities  not elsewhere classified</t>
  </si>
  <si>
    <t xml:space="preserve">4th Qr </t>
  </si>
  <si>
    <t>Eritrea</t>
  </si>
  <si>
    <t>Imports: value(c.i.f.)</t>
  </si>
  <si>
    <t xml:space="preserve">               Re-exports</t>
  </si>
  <si>
    <t xml:space="preserve">            Domestic Exports</t>
  </si>
  <si>
    <t>China</t>
  </si>
  <si>
    <t>FREEPORT STATISTICS</t>
  </si>
  <si>
    <t>IMPORTS</t>
  </si>
  <si>
    <t>Volume (tonne)</t>
  </si>
  <si>
    <t>All sections</t>
  </si>
  <si>
    <t>All countries</t>
  </si>
  <si>
    <r>
      <t xml:space="preserve">             </t>
    </r>
    <r>
      <rPr>
        <b/>
        <u val="single"/>
        <sz val="10"/>
        <rFont val="CG Times (W1)"/>
        <family val="0"/>
      </rPr>
      <t xml:space="preserve"> All sections</t>
    </r>
  </si>
  <si>
    <t>Antigua and Barbuda</t>
  </si>
  <si>
    <t>Bahamas</t>
  </si>
  <si>
    <t>Barbados</t>
  </si>
  <si>
    <t>Belize</t>
  </si>
  <si>
    <t>Cook Islands</t>
  </si>
  <si>
    <t>Cuba</t>
  </si>
  <si>
    <t>Fiji</t>
  </si>
  <si>
    <t>Micronesia</t>
  </si>
  <si>
    <t>Niue</t>
  </si>
  <si>
    <t>Samoa</t>
  </si>
  <si>
    <t>Solomon Islands</t>
  </si>
  <si>
    <t>South Africa</t>
  </si>
  <si>
    <t>Trinidad &amp; Tobago</t>
  </si>
  <si>
    <t>Vanuatu</t>
  </si>
  <si>
    <t xml:space="preserve">Other </t>
  </si>
  <si>
    <t xml:space="preserve">RE-EXPORTS </t>
  </si>
  <si>
    <t>- 17 -</t>
  </si>
  <si>
    <t>- 22 -</t>
  </si>
  <si>
    <t xml:space="preserve">          Hungary</t>
  </si>
  <si>
    <t>Value (c.i.f Rs Mn)</t>
  </si>
  <si>
    <t>Value (f.o.b Rs Mn)</t>
  </si>
  <si>
    <t xml:space="preserve">          Iran</t>
  </si>
  <si>
    <t>Madagascar</t>
  </si>
  <si>
    <t>Quantity: -.-</t>
  </si>
  <si>
    <t>-.- : not applicable</t>
  </si>
  <si>
    <t>- 7 -</t>
  </si>
  <si>
    <t>- 10 -</t>
  </si>
  <si>
    <t>-11 -</t>
  </si>
  <si>
    <t>- 12 -</t>
  </si>
  <si>
    <t>-13 -</t>
  </si>
  <si>
    <t>- 14 -</t>
  </si>
  <si>
    <t>Imports : value(c.i.f)</t>
  </si>
  <si>
    <t xml:space="preserve">Libyan Arab </t>
  </si>
  <si>
    <r>
      <t>2</t>
    </r>
    <r>
      <rPr>
        <sz val="10"/>
        <rFont val="Times New Roman"/>
        <family val="1"/>
      </rPr>
      <t xml:space="preserve"> Provisional</t>
    </r>
  </si>
  <si>
    <r>
      <t>1</t>
    </r>
    <r>
      <rPr>
        <sz val="10"/>
        <rFont val="CG Times (W1)"/>
        <family val="0"/>
      </rPr>
      <t xml:space="preserve">  Excluding Ship's  stores &amp; Bunkers     </t>
    </r>
  </si>
  <si>
    <r>
      <t>2</t>
    </r>
    <r>
      <rPr>
        <sz val="10"/>
        <rFont val="CG Times (W1)"/>
        <family val="0"/>
      </rPr>
      <t xml:space="preserve"> Provisional</t>
    </r>
  </si>
  <si>
    <t xml:space="preserve">          Poland</t>
  </si>
  <si>
    <r>
      <t>3</t>
    </r>
    <r>
      <rPr>
        <sz val="10"/>
        <rFont val="Times New Roman"/>
        <family val="1"/>
      </rPr>
      <t xml:space="preserve"> Special Administrative Region of China</t>
    </r>
  </si>
  <si>
    <t xml:space="preserve">  Source : Customs Department</t>
  </si>
  <si>
    <t xml:space="preserve">  9 - Commodities &amp; transactions not elsewhere classified</t>
  </si>
  <si>
    <t xml:space="preserve">  9 - Commodities &amp; transactions not elsewhere classified </t>
  </si>
  <si>
    <t xml:space="preserve">            -.-</t>
  </si>
  <si>
    <r>
      <t>1</t>
    </r>
    <r>
      <rPr>
        <sz val="10"/>
        <rFont val="Times New Roman"/>
        <family val="1"/>
      </rPr>
      <t xml:space="preserve"> Revised            </t>
    </r>
  </si>
  <si>
    <r>
      <t>3</t>
    </r>
    <r>
      <rPr>
        <sz val="10"/>
        <rFont val="Times New Roman"/>
        <family val="1"/>
      </rPr>
      <t xml:space="preserve"> Provisional</t>
    </r>
  </si>
  <si>
    <r>
      <t xml:space="preserve">3rd Qr </t>
    </r>
    <r>
      <rPr>
        <vertAlign val="superscript"/>
        <sz val="10"/>
        <rFont val="CG Times (W1)"/>
        <family val="0"/>
      </rPr>
      <t xml:space="preserve"> </t>
    </r>
  </si>
  <si>
    <t xml:space="preserve">3rd Qr  </t>
  </si>
  <si>
    <r>
      <t>1</t>
    </r>
    <r>
      <rPr>
        <sz val="10"/>
        <rFont val="CG Times (W1)"/>
        <family val="0"/>
      </rPr>
      <t xml:space="preserve"> Revised</t>
    </r>
  </si>
  <si>
    <r>
      <t xml:space="preserve">          Hong Kong  (S.A.R) </t>
    </r>
    <r>
      <rPr>
        <vertAlign val="superscript"/>
        <sz val="10"/>
        <rFont val="CG Times (W1)"/>
        <family val="0"/>
      </rPr>
      <t>3</t>
    </r>
  </si>
  <si>
    <r>
      <t>Exports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</si>
  <si>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t xml:space="preserve">      of which :</t>
  </si>
  <si>
    <t xml:space="preserve">       of which :</t>
  </si>
  <si>
    <t xml:space="preserve">        of which :</t>
  </si>
  <si>
    <r>
      <t xml:space="preserve"> 1</t>
    </r>
    <r>
      <rPr>
        <sz val="10"/>
        <rFont val="Times New Roman"/>
        <family val="1"/>
      </rPr>
      <t xml:space="preserve"> Revised</t>
    </r>
  </si>
  <si>
    <r>
      <t xml:space="preserve">2   </t>
    </r>
    <r>
      <rPr>
        <sz val="10"/>
        <rFont val="Times New Roman"/>
        <family val="1"/>
      </rPr>
      <t>Provisional</t>
    </r>
  </si>
  <si>
    <r>
      <t>1</t>
    </r>
    <r>
      <rPr>
        <sz val="10"/>
        <rFont val="Times New Roman"/>
        <family val="1"/>
      </rPr>
      <t xml:space="preserve"> Revised</t>
    </r>
  </si>
  <si>
    <r>
      <t xml:space="preserve">2  </t>
    </r>
    <r>
      <rPr>
        <sz val="10"/>
        <rFont val="Times New Roman"/>
        <family val="1"/>
      </rPr>
      <t>Provisional</t>
    </r>
  </si>
  <si>
    <r>
      <t xml:space="preserve">2 </t>
    </r>
    <r>
      <rPr>
        <sz val="10"/>
        <rFont val="Times New Roman"/>
        <family val="1"/>
      </rPr>
      <t>Provisional</t>
    </r>
  </si>
  <si>
    <t xml:space="preserve">                 ( Export Oriented Enterprises )</t>
  </si>
  <si>
    <r>
      <t xml:space="preserve">4th Qr </t>
    </r>
    <r>
      <rPr>
        <vertAlign val="superscript"/>
        <sz val="10"/>
        <rFont val="CG Times (W1)"/>
        <family val="0"/>
      </rPr>
      <t xml:space="preserve"> </t>
    </r>
  </si>
  <si>
    <t xml:space="preserve">4th Qr  </t>
  </si>
  <si>
    <t xml:space="preserve">    Rice :   </t>
  </si>
  <si>
    <t xml:space="preserve">    Wheat :   </t>
  </si>
  <si>
    <t xml:space="preserve">    Dairy products :     </t>
  </si>
  <si>
    <t xml:space="preserve">    Fixed vegetable edible oils and fats :    </t>
  </si>
  <si>
    <t xml:space="preserve">    Refined petroleum products :    </t>
  </si>
  <si>
    <t xml:space="preserve">    Medicinal and pharmaceutical products : </t>
  </si>
  <si>
    <t xml:space="preserve">    Cotton fabrics :  </t>
  </si>
  <si>
    <t xml:space="preserve">    Cement :  </t>
  </si>
  <si>
    <t xml:space="preserve">    Iron and steel :   </t>
  </si>
  <si>
    <r>
      <t xml:space="preserve">2008 </t>
    </r>
    <r>
      <rPr>
        <b/>
        <vertAlign val="superscript"/>
        <sz val="10"/>
        <rFont val="CG Times (W1)"/>
        <family val="0"/>
      </rPr>
      <t>2</t>
    </r>
  </si>
  <si>
    <t>Value (c.i.f) : Million Rupees</t>
  </si>
  <si>
    <t>Total freeport imports</t>
  </si>
  <si>
    <t xml:space="preserve"> 9 - Commodities  not elsewhere classified</t>
  </si>
  <si>
    <t>Total freeport re-exports</t>
  </si>
  <si>
    <t>-9 -</t>
  </si>
  <si>
    <t>- 15 -</t>
  </si>
  <si>
    <t>Malaysia</t>
  </si>
  <si>
    <t>Thailand</t>
  </si>
  <si>
    <t xml:space="preserve">          Myanmar</t>
  </si>
  <si>
    <t>- 26 -</t>
  </si>
  <si>
    <t>- 27 -</t>
  </si>
  <si>
    <t>- 28 -</t>
  </si>
  <si>
    <t>- 29 -</t>
  </si>
  <si>
    <t>Equatorial Guinea</t>
  </si>
  <si>
    <r>
      <t>1</t>
    </r>
    <r>
      <rPr>
        <sz val="9"/>
        <rFont val="CG Times (W1)"/>
        <family val="0"/>
      </rPr>
      <t xml:space="preserve"> Revised            </t>
    </r>
    <r>
      <rPr>
        <vertAlign val="superscript"/>
        <sz val="9"/>
        <rFont val="CG Times (W1)"/>
        <family val="0"/>
      </rPr>
      <t xml:space="preserve"> 2</t>
    </r>
    <r>
      <rPr>
        <sz val="9"/>
        <rFont val="CG Times (W1)"/>
        <family val="0"/>
      </rPr>
      <t xml:space="preserve"> Provisional              </t>
    </r>
    <r>
      <rPr>
        <vertAlign val="superscript"/>
        <sz val="9"/>
        <rFont val="CG Times (W1)"/>
        <family val="0"/>
      </rPr>
      <t xml:space="preserve"> 3</t>
    </r>
    <r>
      <rPr>
        <sz val="9"/>
        <rFont val="CG Times (W1)"/>
        <family val="0"/>
      </rPr>
      <t xml:space="preserve"> Excluding Ships' Stores and Bunkers</t>
    </r>
  </si>
  <si>
    <t>- 24 -</t>
  </si>
  <si>
    <t>- 8 -</t>
  </si>
  <si>
    <t>Ivory Coast</t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</si>
  <si>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 </t>
    </r>
    <r>
      <rPr>
        <sz val="10"/>
        <rFont val="Times New Roman"/>
        <family val="1"/>
      </rPr>
      <t>Revised</t>
    </r>
  </si>
  <si>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Revised</t>
    </r>
  </si>
  <si>
    <t>- 16 -</t>
  </si>
  <si>
    <t>- 23 -</t>
  </si>
  <si>
    <r>
      <t xml:space="preserve">2009 </t>
    </r>
    <r>
      <rPr>
        <b/>
        <vertAlign val="superscript"/>
        <sz val="10"/>
        <rFont val="Times New Roman"/>
        <family val="1"/>
      </rPr>
      <t>2</t>
    </r>
  </si>
  <si>
    <r>
      <t xml:space="preserve">2009 </t>
    </r>
    <r>
      <rPr>
        <b/>
        <vertAlign val="superscript"/>
        <sz val="10"/>
        <rFont val="CG Times (W1)"/>
        <family val="0"/>
      </rPr>
      <t>3</t>
    </r>
  </si>
  <si>
    <r>
      <t xml:space="preserve">2009 </t>
    </r>
    <r>
      <rPr>
        <b/>
        <vertAlign val="superscript"/>
        <sz val="10"/>
        <rFont val="CG Times"/>
        <family val="0"/>
      </rPr>
      <t>2</t>
    </r>
  </si>
  <si>
    <r>
      <t xml:space="preserve">2009 </t>
    </r>
    <r>
      <rPr>
        <b/>
        <vertAlign val="superscript"/>
        <sz val="10"/>
        <rFont val="CG Times (W1)"/>
        <family val="0"/>
      </rPr>
      <t>2</t>
    </r>
  </si>
  <si>
    <r>
      <t xml:space="preserve">2009 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</si>
  <si>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2009 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</si>
  <si>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2009 </t>
    </r>
    <r>
      <rPr>
        <b/>
        <vertAlign val="superscript"/>
        <sz val="9"/>
        <rFont val="Times New Roman"/>
        <family val="1"/>
      </rPr>
      <t>2</t>
    </r>
  </si>
  <si>
    <r>
      <t>1</t>
    </r>
    <r>
      <rPr>
        <sz val="9"/>
        <rFont val="CG Times (W1)"/>
        <family val="0"/>
      </rPr>
      <t xml:space="preserve"> Revised</t>
    </r>
  </si>
  <si>
    <r>
      <t>2</t>
    </r>
    <r>
      <rPr>
        <sz val="9"/>
        <rFont val="Times New Roman"/>
        <family val="1"/>
      </rPr>
      <t xml:space="preserve"> Provisional</t>
    </r>
  </si>
  <si>
    <r>
      <t>3</t>
    </r>
    <r>
      <rPr>
        <sz val="9"/>
        <rFont val="Times New Roman"/>
        <family val="1"/>
      </rPr>
      <t xml:space="preserve"> Excluding Ship's stores and Bunkers             </t>
    </r>
  </si>
  <si>
    <r>
      <t xml:space="preserve">Exports 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</si>
  <si>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r>
      <t xml:space="preserve">2009 </t>
    </r>
    <r>
      <rPr>
        <b/>
        <vertAlign val="superscript"/>
        <sz val="9"/>
        <rFont val="CG Times"/>
        <family val="0"/>
      </rPr>
      <t>2</t>
    </r>
  </si>
  <si>
    <t xml:space="preserve">                Quantity: (Number)</t>
  </si>
  <si>
    <t>Czech Republic</t>
  </si>
  <si>
    <t>Mayotte</t>
  </si>
  <si>
    <t>New Zealand</t>
  </si>
  <si>
    <r>
      <rPr>
        <vertAlign val="superscript"/>
        <sz val="10"/>
        <rFont val="CG Times (W1)"/>
        <family val="0"/>
      </rPr>
      <t>3</t>
    </r>
    <r>
      <rPr>
        <sz val="10"/>
        <rFont val="CG Times (W1)"/>
        <family val="0"/>
      </rPr>
      <t xml:space="preserve"> Provisional</t>
    </r>
  </si>
  <si>
    <t>Phillipines</t>
  </si>
  <si>
    <t>Panama</t>
  </si>
  <si>
    <r>
      <t>1</t>
    </r>
    <r>
      <rPr>
        <sz val="10"/>
        <rFont val="CG Times (W1)"/>
        <family val="0"/>
      </rPr>
      <t xml:space="preserve"> Revised                     </t>
    </r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Provisional                     </t>
    </r>
    <r>
      <rPr>
        <vertAlign val="superscript"/>
        <sz val="10"/>
        <rFont val="CG Times (W1)"/>
        <family val="0"/>
      </rPr>
      <t>3</t>
    </r>
    <r>
      <rPr>
        <sz val="10"/>
        <rFont val="CG Times (W1)"/>
        <family val="0"/>
      </rPr>
      <t xml:space="preserve"> Special Administrative Region of China</t>
    </r>
  </si>
  <si>
    <t xml:space="preserve">    Fish and fish preparations :     </t>
  </si>
  <si>
    <t xml:space="preserve">    Meat and meat preparations :     </t>
  </si>
  <si>
    <t>Quantity: (Thousand Number)</t>
  </si>
  <si>
    <t xml:space="preserve">          Czech Republic</t>
  </si>
  <si>
    <t xml:space="preserve">                Value (c.i.f): Million Rupees</t>
  </si>
  <si>
    <r>
      <t>2008</t>
    </r>
    <r>
      <rPr>
        <b/>
        <vertAlign val="superscript"/>
        <sz val="10"/>
        <rFont val="Times New Roman"/>
        <family val="1"/>
      </rPr>
      <t xml:space="preserve"> 1</t>
    </r>
  </si>
  <si>
    <r>
      <t xml:space="preserve">2008 </t>
    </r>
    <r>
      <rPr>
        <b/>
        <vertAlign val="superscript"/>
        <sz val="10"/>
        <rFont val="Times New Roman"/>
        <family val="1"/>
      </rPr>
      <t>1</t>
    </r>
  </si>
  <si>
    <t xml:space="preserve">      Value : Million Rupees</t>
  </si>
  <si>
    <r>
      <t>2008</t>
    </r>
    <r>
      <rPr>
        <b/>
        <vertAlign val="superscript"/>
        <sz val="10"/>
        <rFont val="CG Times (W1)"/>
        <family val="0"/>
      </rPr>
      <t xml:space="preserve"> 2</t>
    </r>
  </si>
  <si>
    <r>
      <t xml:space="preserve">2008 </t>
    </r>
    <r>
      <rPr>
        <b/>
        <vertAlign val="superscript"/>
        <sz val="10"/>
        <rFont val="CG Times (W1)"/>
        <family val="0"/>
      </rPr>
      <t>1</t>
    </r>
  </si>
  <si>
    <r>
      <t xml:space="preserve">2008 </t>
    </r>
    <r>
      <rPr>
        <b/>
        <vertAlign val="superscript"/>
        <sz val="10"/>
        <color indexed="8"/>
        <rFont val="Times New Roman"/>
        <family val="1"/>
      </rPr>
      <t>1</t>
    </r>
  </si>
  <si>
    <r>
      <t xml:space="preserve">2008 </t>
    </r>
    <r>
      <rPr>
        <b/>
        <vertAlign val="superscript"/>
        <sz val="9"/>
        <rFont val="CG Times"/>
        <family val="1"/>
      </rPr>
      <t>1</t>
    </r>
  </si>
  <si>
    <t xml:space="preserve"> 9 - Commodities &amp; transactions, n.e.s.</t>
  </si>
  <si>
    <t xml:space="preserve"> 7 - Machinery &amp; transport equipment</t>
  </si>
  <si>
    <t xml:space="preserve"> 2nd Qr </t>
  </si>
  <si>
    <t xml:space="preserve"> 1st Qr </t>
  </si>
  <si>
    <t xml:space="preserve"> 4th Qr </t>
  </si>
  <si>
    <t xml:space="preserve"> 3rd Qr </t>
  </si>
  <si>
    <t>SITC section/description</t>
  </si>
  <si>
    <t>- 21 -</t>
  </si>
  <si>
    <t>-</t>
  </si>
  <si>
    <t xml:space="preserve">           -</t>
  </si>
  <si>
    <r>
      <t>1</t>
    </r>
    <r>
      <rPr>
        <sz val="10"/>
        <rFont val="Times New Roman"/>
        <family val="1"/>
      </rPr>
      <t xml:space="preserve"> Revised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Provisional</t>
    </r>
  </si>
  <si>
    <t xml:space="preserve">Meat and meat preparations  </t>
  </si>
  <si>
    <t xml:space="preserve">Dairy products and bird's eggs  </t>
  </si>
  <si>
    <t xml:space="preserve">Fish and fish preparations  </t>
  </si>
  <si>
    <t xml:space="preserve">Wheat  </t>
  </si>
  <si>
    <t xml:space="preserve">Rice  </t>
  </si>
  <si>
    <t xml:space="preserve">Wheaten flour  </t>
  </si>
  <si>
    <t xml:space="preserve">Cereal preparations  </t>
  </si>
  <si>
    <t xml:space="preserve">Vegetables and fruits </t>
  </si>
  <si>
    <t xml:space="preserve">Beverages  </t>
  </si>
  <si>
    <t xml:space="preserve">Tobacco &amp; tobacco manufactures  </t>
  </si>
  <si>
    <t xml:space="preserve">Cork and wood </t>
  </si>
  <si>
    <t xml:space="preserve">Textile fibres  </t>
  </si>
  <si>
    <t xml:space="preserve">Refined petroleum products   </t>
  </si>
  <si>
    <t xml:space="preserve">Gas, natural and manufactured  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</si>
  <si>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</si>
  <si>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</si>
  <si>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</si>
  <si>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</si>
  <si>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</si>
  <si>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 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</si>
  <si>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</si>
  <si>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</si>
  <si>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</si>
  <si>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</si>
  <si>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</si>
  <si>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</si>
  <si>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</si>
  <si>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Manufactures of metal, n.e.s. </t>
  </si>
  <si>
    <t xml:space="preserve">Power generating machinery &amp; equipment   </t>
  </si>
  <si>
    <t xml:space="preserve">Machinery specialised for particular industries  </t>
  </si>
  <si>
    <t xml:space="preserve">General industrial machinery &amp; equipment, n.e.s., &amp; machine parts, n.e.s  </t>
  </si>
  <si>
    <t xml:space="preserve">Office machines &amp; automatic data processing machines  </t>
  </si>
  <si>
    <t xml:space="preserve">Telecommunications &amp; sound recording  &amp; reproducing apparatus &amp; equipment  </t>
  </si>
  <si>
    <t xml:space="preserve">Electrical machinery, apparatus &amp; appliances, n.e.s., &amp; electrical parts of household type  </t>
  </si>
  <si>
    <t xml:space="preserve">Road vehicles  </t>
  </si>
  <si>
    <t xml:space="preserve">Aircraft , marine vessels and parts  </t>
  </si>
  <si>
    <t xml:space="preserve">Prefabricated buildings; sanitary plumbing, heating &amp; lighting fixtures &amp; fittings, n.e.s  </t>
  </si>
  <si>
    <t xml:space="preserve">Articles of apparel and clothing </t>
  </si>
  <si>
    <t xml:space="preserve">Footwear   </t>
  </si>
  <si>
    <t xml:space="preserve">Professional, scientific &amp; controlling instruments &amp; apparatus, n.e.s  </t>
  </si>
  <si>
    <t xml:space="preserve">Watches and clocks &amp; optical goods   </t>
  </si>
  <si>
    <t xml:space="preserve">Printed matter  </t>
  </si>
  <si>
    <t xml:space="preserve">Articles n.e.s., of plastic  </t>
  </si>
  <si>
    <t xml:space="preserve">Jewellery, goldsmiths' &amp; silversmiths' wares, n.e.s  </t>
  </si>
  <si>
    <t xml:space="preserve">           -.-</t>
  </si>
  <si>
    <t xml:space="preserve">        Fish and fish preparations  </t>
  </si>
  <si>
    <t xml:space="preserve">        Textile yarns, fabrics, and made up articles  </t>
  </si>
  <si>
    <r>
      <t xml:space="preserve">        </t>
    </r>
    <r>
      <rPr>
        <i/>
        <sz val="10"/>
        <rFont val="Times New Roman"/>
        <family val="1"/>
      </rPr>
      <t xml:space="preserve">Telecommunications equipment, n.e.s; &amp; parts, n.e.s, &amp; accessories etc. </t>
    </r>
  </si>
  <si>
    <t>- 25 -</t>
  </si>
  <si>
    <t>Asia (cont'd)</t>
  </si>
  <si>
    <t xml:space="preserve">          Singapore</t>
  </si>
  <si>
    <t xml:space="preserve">          Thailand</t>
  </si>
  <si>
    <t xml:space="preserve">          United Arab Emirates</t>
  </si>
  <si>
    <t xml:space="preserve">          Vietnam</t>
  </si>
  <si>
    <t xml:space="preserve">          Cameroon</t>
  </si>
  <si>
    <t xml:space="preserve">          Congo</t>
  </si>
  <si>
    <t xml:space="preserve">          Egypt</t>
  </si>
  <si>
    <t xml:space="preserve">          Equatorial Guinea</t>
  </si>
  <si>
    <t xml:space="preserve">          Guinea</t>
  </si>
  <si>
    <t xml:space="preserve">          Kenya</t>
  </si>
  <si>
    <t xml:space="preserve">          Madagascar</t>
  </si>
  <si>
    <t xml:space="preserve">          Mali</t>
  </si>
  <si>
    <t xml:space="preserve">          Morocco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</si>
  <si>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</si>
  <si>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</si>
  <si>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</si>
  <si>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</si>
  <si>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      Swaziland</t>
  </si>
  <si>
    <t xml:space="preserve">          Tanzania</t>
  </si>
  <si>
    <t xml:space="preserve">          Zambia</t>
  </si>
  <si>
    <t xml:space="preserve">          Zimbabwe</t>
  </si>
  <si>
    <t xml:space="preserve">          Argentina</t>
  </si>
  <si>
    <t xml:space="preserve">          Brazil</t>
  </si>
  <si>
    <t xml:space="preserve">          Canada</t>
  </si>
  <si>
    <t xml:space="preserve">          Chile</t>
  </si>
  <si>
    <t xml:space="preserve">          Mexico</t>
  </si>
  <si>
    <t xml:space="preserve">          U. S. A.</t>
  </si>
  <si>
    <t xml:space="preserve">          Australia</t>
  </si>
  <si>
    <t xml:space="preserve">          New Zealand</t>
  </si>
  <si>
    <r>
      <t>1</t>
    </r>
    <r>
      <rPr>
        <sz val="10"/>
        <rFont val="CG Times (W1)"/>
        <family val="1"/>
      </rPr>
      <t xml:space="preserve"> Revised</t>
    </r>
  </si>
  <si>
    <r>
      <t>2</t>
    </r>
    <r>
      <rPr>
        <sz val="10"/>
        <rFont val="CG Times (W1)"/>
        <family val="1"/>
      </rPr>
      <t xml:space="preserve"> Provisional</t>
    </r>
  </si>
  <si>
    <t xml:space="preserve">        Cane Sugar  </t>
  </si>
  <si>
    <t xml:space="preserve">        Fish and fish preparations   </t>
  </si>
  <si>
    <t xml:space="preserve">        Live primates  </t>
  </si>
  <si>
    <t xml:space="preserve">       Cut flowers and foliage   </t>
  </si>
  <si>
    <t xml:space="preserve">        Pearls, precious &amp; semi-precious stones  </t>
  </si>
  <si>
    <t xml:space="preserve">        Textile yarns, fabrics, and made up articles   </t>
  </si>
  <si>
    <t xml:space="preserve">        Corks &amp; wood manufactures  </t>
  </si>
  <si>
    <t xml:space="preserve">       Articles of apparel &amp; clothing accessories   </t>
  </si>
  <si>
    <t xml:space="preserve">       Optical goods, n.e.s.   </t>
  </si>
  <si>
    <t xml:space="preserve">       Travel goods, handbags &amp; similar containers   </t>
  </si>
  <si>
    <t xml:space="preserve">       Watches &amp; clocks   </t>
  </si>
  <si>
    <t xml:space="preserve">       Toys, games &amp; sporting goods   </t>
  </si>
  <si>
    <t xml:space="preserve">       Jewellery, goldsmiths' &amp; silversmiths' wares   </t>
  </si>
  <si>
    <t xml:space="preserve">       Miscellaneous manufactured articles n.e.s.  </t>
  </si>
  <si>
    <t xml:space="preserve">       Cane Sugar  </t>
  </si>
  <si>
    <t xml:space="preserve">      Cut flowers and foliage  </t>
  </si>
  <si>
    <t xml:space="preserve">       Articles of apparel &amp; clothing accessories    </t>
  </si>
  <si>
    <t xml:space="preserve">       Optical goods, n.e.s. </t>
  </si>
  <si>
    <t xml:space="preserve">       Travel goods, handbags &amp; similar containers  </t>
  </si>
  <si>
    <t xml:space="preserve">       Watches &amp; clocks  </t>
  </si>
  <si>
    <t xml:space="preserve">       Toys, games &amp; sporting goods  </t>
  </si>
  <si>
    <t xml:space="preserve">        Fish and fish preparations </t>
  </si>
  <si>
    <t xml:space="preserve">        Textile yarns, fabrics, and made up articles </t>
  </si>
  <si>
    <t xml:space="preserve">        Pearls, precious &amp; semi-precious stones </t>
  </si>
  <si>
    <t xml:space="preserve">        Corks &amp; wood manufactures </t>
  </si>
  <si>
    <t xml:space="preserve">       Articles of apparel &amp; clothing accessories </t>
  </si>
  <si>
    <t xml:space="preserve">       Travel goods, handbags &amp; similar containers </t>
  </si>
  <si>
    <t xml:space="preserve">       Watches &amp; clocks </t>
  </si>
  <si>
    <t xml:space="preserve">       Toys, games &amp; sporting goods </t>
  </si>
  <si>
    <t xml:space="preserve">       Jewellery, goldsmiths' &amp; silversmiths' wares </t>
  </si>
  <si>
    <t xml:space="preserve">       Miscellaneous manufactured articles n.e.s. </t>
  </si>
  <si>
    <r>
      <t xml:space="preserve">        </t>
    </r>
    <r>
      <rPr>
        <i/>
        <sz val="10"/>
        <rFont val="Times New Roman"/>
        <family val="1"/>
      </rPr>
      <t xml:space="preserve">Telecommunications equipment, n.e.s; &amp; parts, n.e.s, &amp; accessories etc.  </t>
    </r>
  </si>
  <si>
    <t xml:space="preserve">       Articles of apparel &amp; clothing accessories  </t>
  </si>
  <si>
    <t>Value (f.o.b.) : Million Rupees</t>
  </si>
  <si>
    <t xml:space="preserve">  Value (f.o.b.) : Million Rupees</t>
  </si>
  <si>
    <t>Value (f.o.b.): Million Rupees</t>
  </si>
  <si>
    <t xml:space="preserve">    Value (f.o.b.): Million Rupees</t>
  </si>
  <si>
    <r>
      <t xml:space="preserve">Hong Kong  (S.A.R) </t>
    </r>
    <r>
      <rPr>
        <vertAlign val="superscript"/>
        <sz val="9"/>
        <rFont val="CG Times (W1)"/>
        <family val="0"/>
      </rPr>
      <t>4</t>
    </r>
  </si>
  <si>
    <r>
      <t xml:space="preserve">Hong Kong  (S.A.R) </t>
    </r>
    <r>
      <rPr>
        <vertAlign val="superscript"/>
        <sz val="9"/>
        <rFont val="CG Times (W1)"/>
        <family val="0"/>
      </rPr>
      <t>3</t>
    </r>
  </si>
  <si>
    <r>
      <t>1</t>
    </r>
    <r>
      <rPr>
        <sz val="9"/>
        <rFont val="CG Times (W1)"/>
        <family val="0"/>
      </rPr>
      <t xml:space="preserve"> Revised                     </t>
    </r>
    <r>
      <rPr>
        <vertAlign val="superscript"/>
        <sz val="9"/>
        <rFont val="CG Times (W1)"/>
        <family val="0"/>
      </rPr>
      <t>2</t>
    </r>
    <r>
      <rPr>
        <sz val="9"/>
        <rFont val="CG Times (W1)"/>
        <family val="0"/>
      </rPr>
      <t xml:space="preserve"> Provisional                         </t>
    </r>
    <r>
      <rPr>
        <vertAlign val="superscript"/>
        <sz val="9"/>
        <rFont val="CG Times (W1)"/>
        <family val="0"/>
      </rPr>
      <t xml:space="preserve">3 </t>
    </r>
    <r>
      <rPr>
        <sz val="9"/>
        <rFont val="CG Times (W1)"/>
        <family val="0"/>
      </rPr>
      <t>Special Administrative Region of China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</si>
  <si>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 </t>
    </r>
    <r>
      <rPr>
        <sz val="10"/>
        <rFont val="Times New Roman"/>
        <family val="1"/>
      </rPr>
      <t xml:space="preserve">Revised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</t>
    </r>
  </si>
  <si>
    <r>
      <t xml:space="preserve">2009 </t>
    </r>
    <r>
      <rPr>
        <b/>
        <vertAlign val="superscript"/>
        <sz val="10"/>
        <rFont val="Times New Roman"/>
        <family val="1"/>
      </rPr>
      <t>3</t>
    </r>
  </si>
  <si>
    <t xml:space="preserve"> 6 - Manufactured goods classified chiefly </t>
  </si>
  <si>
    <t xml:space="preserve">      by material</t>
  </si>
  <si>
    <t xml:space="preserve">   Motor cars and other motor vehicles </t>
  </si>
  <si>
    <t xml:space="preserve">   principally designed for the transport of persons:  </t>
  </si>
  <si>
    <r>
      <t xml:space="preserve">2010 </t>
    </r>
    <r>
      <rPr>
        <b/>
        <vertAlign val="superscript"/>
        <sz val="10"/>
        <rFont val="Times New Roman"/>
        <family val="1"/>
      </rPr>
      <t>2</t>
    </r>
  </si>
  <si>
    <t>Table 1 -  Summary of External Trade, 2008 - 2010</t>
  </si>
  <si>
    <t>Table 2 - Imports and exports of the Freeport Zone, 2008-2010</t>
  </si>
  <si>
    <r>
      <t>2010</t>
    </r>
    <r>
      <rPr>
        <b/>
        <vertAlign val="superscript"/>
        <sz val="10"/>
        <rFont val="CG Times (W1)"/>
        <family val="0"/>
      </rPr>
      <t xml:space="preserve"> 3</t>
    </r>
  </si>
  <si>
    <r>
      <t>Table 3 -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2008 - 2010</t>
    </r>
  </si>
  <si>
    <r>
      <t>Table 3 (cont'd)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2008- 2010</t>
    </r>
  </si>
  <si>
    <r>
      <t xml:space="preserve">2010 </t>
    </r>
    <r>
      <rPr>
        <b/>
        <vertAlign val="superscript"/>
        <sz val="10"/>
        <rFont val="CG Times (W1)"/>
        <family val="0"/>
      </rPr>
      <t>3</t>
    </r>
  </si>
  <si>
    <r>
      <t xml:space="preserve">2010 </t>
    </r>
    <r>
      <rPr>
        <b/>
        <vertAlign val="superscript"/>
        <sz val="10"/>
        <rFont val="CG Times"/>
        <family val="0"/>
      </rPr>
      <t>3</t>
    </r>
  </si>
  <si>
    <t>Table 4 - Domestic  exports of main commodities by section, 2008 - 2010</t>
  </si>
  <si>
    <t>Table 4 (cont'd) - Domestic  exports of main commodities by section, 2008 - 2010</t>
  </si>
  <si>
    <t>Table 5 - Re-exports of main commodities by section, 2008 - 2010</t>
  </si>
  <si>
    <t>Table 6 - Freeport re-exports of main commodities by section, 2008 - 2010</t>
  </si>
  <si>
    <r>
      <t>Table 7 - Total exports</t>
    </r>
    <r>
      <rPr>
        <b/>
        <vertAlign val="superscript"/>
        <sz val="9"/>
        <rFont val="CG Times (W1)"/>
        <family val="0"/>
      </rPr>
      <t>1</t>
    </r>
    <r>
      <rPr>
        <b/>
        <sz val="14"/>
        <rFont val="CG Times (W1)"/>
        <family val="0"/>
      </rPr>
      <t xml:space="preserve"> by country of destination, 2008- 2010</t>
    </r>
  </si>
  <si>
    <r>
      <t xml:space="preserve">2010 </t>
    </r>
    <r>
      <rPr>
        <b/>
        <vertAlign val="superscript"/>
        <sz val="10"/>
        <rFont val="CG Times"/>
        <family val="0"/>
      </rPr>
      <t>2</t>
    </r>
  </si>
  <si>
    <t>Table 9 - Re-exports by country of destination, 2008 - 2010</t>
  </si>
  <si>
    <t>Table 8 - Domestic exports by country of destination, 2008- 2010</t>
  </si>
  <si>
    <t>Table 10 - Total imports of main commodities by section, 2008 - 2010</t>
  </si>
  <si>
    <t>Table 10 (cont'd) - Total imports of main commodities by section, 2008 - 2010</t>
  </si>
  <si>
    <t>Table 10 (cont'd) - Total imports of main commodities by section, 2008  - 2010</t>
  </si>
  <si>
    <t>Table 11 - Imports of selected commodities, 2008 - 2010</t>
  </si>
  <si>
    <t>Table 12 - Freeport imports of main commodities by section, 2008 - 2010</t>
  </si>
  <si>
    <t>Table 13 - Imports by country of origin, 2008 - 2010</t>
  </si>
  <si>
    <t>Table 13 (Cont'd) - Imports by country of origin, 2008 - 2010</t>
  </si>
  <si>
    <t>Table 14 - Trade with African, Caribbean and Pacific (ACP) States, 2008 - 2010</t>
  </si>
  <si>
    <t>Table 14 (Cont'd) - Trade with African, Caribbean and Pacific (ACP) States, 2008 - 2010</t>
  </si>
  <si>
    <t>Table 15 - Trade with COMESA States, 2008 - 2010</t>
  </si>
  <si>
    <t>Table 16 - Trade with SADC States, 2008 - 2010</t>
  </si>
  <si>
    <t xml:space="preserve">          Value : Thousand Rupees</t>
  </si>
  <si>
    <t xml:space="preserve">              Value : Thousand Rupees</t>
  </si>
  <si>
    <t>Table 5 (cont'd) - Re-exports of main commodities by section, 2008 - 2010</t>
  </si>
  <si>
    <r>
      <t xml:space="preserve">9411 </t>
    </r>
    <r>
      <rPr>
        <i/>
        <vertAlign val="superscript"/>
        <sz val="10"/>
        <rFont val="Times New Roman"/>
        <family val="1"/>
      </rPr>
      <t>1</t>
    </r>
  </si>
  <si>
    <r>
      <t xml:space="preserve">5241 </t>
    </r>
    <r>
      <rPr>
        <i/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</si>
</sst>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#,##0\ \ "/>
    <numFmt numFmtId="166" formatCode="#,##0\ "/>
    <numFmt numFmtId="167" formatCode="#,##0\ \ \ \ \ "/>
    <numFmt numFmtId="168" formatCode="#,##0\ \ \ \ "/>
    <numFmt numFmtId="169" formatCode="\ \ \ \ \ \ \ \ \ \ General"/>
    <numFmt numFmtId="170" formatCode="0.0"/>
    <numFmt numFmtId="171" formatCode="\-\ \ \ \ "/>
    <numFmt numFmtId="172" formatCode="#,##0\ \ \ \ \ \ "/>
    <numFmt numFmtId="173" formatCode="\ \ \ \ \ \ \ \-\ \ "/>
    <numFmt numFmtId="174" formatCode="\ \ \ \ \ \ \ \ \ \-\ \ "/>
    <numFmt numFmtId="175" formatCode="\ \ \ \ \ \ \-\ \ "/>
    <numFmt numFmtId="176" formatCode="\ \ \ \ \ \ \ \ \-\ \ "/>
    <numFmt numFmtId="177" formatCode="\ \ \ \ \ \ \ \ \ \-\ \ \ \ "/>
    <numFmt numFmtId="178" formatCode="\ \ \ \ \ \ \-\ \ \ \ "/>
    <numFmt numFmtId="179" formatCode="#,##0\ \ \ \ \ \ \ "/>
    <numFmt numFmtId="180" formatCode="\ #,##0\ \ "/>
    <numFmt numFmtId="181" formatCode="\ \ \ \ \ \-\ \ \ \ "/>
    <numFmt numFmtId="182" formatCode="General\ \ \ \ "/>
    <numFmt numFmtId="183" formatCode="#,##0\ \ \ \ \ \ \ \ "/>
    <numFmt numFmtId="184" formatCode="General\ \ "/>
    <numFmt numFmtId="185" formatCode="#,##0\ \ \ \ \ \ \ \ \ "/>
    <numFmt numFmtId="186" formatCode="#,##0\ \ \ \ \ \ \ \ \ \ \ \ "/>
    <numFmt numFmtId="187" formatCode="\ \ \ \ \ \ #,##0"/>
    <numFmt numFmtId="188" formatCode="\ \ \ \ \ \ \ \ \ \ \ \-\ \ "/>
    <numFmt numFmtId="189" formatCode="\-\ \ \ \ \ \ \ \ \ "/>
    <numFmt numFmtId="190" formatCode="\-\ \ \ \ \ \ \ \ "/>
    <numFmt numFmtId="191" formatCode="\ \ \ \ \ \ \ \ \ \ \ \ \ #,##0"/>
    <numFmt numFmtId="192" formatCode="\ \ \ \ \ \ \ \ \ \ \ \ \ \ \ #,##0\ \ \ \ \ \ \ \ \ "/>
    <numFmt numFmtId="193" formatCode="\ \ \ \ \ \ \ \ \ \ \ \ \ #,##0\ \ \ \ \ \ \ \ \ "/>
    <numFmt numFmtId="194" formatCode="\ \ \ \ \ \ \ \ \ \ \ \ \ \ \ \ \ #,##0\ \ \ \ \ \ \ \ \ "/>
    <numFmt numFmtId="195" formatCode="\ \ #,##0"/>
    <numFmt numFmtId="196" formatCode="\ \ \ #,##0"/>
    <numFmt numFmtId="197" formatCode="\ \ \ \ #,##0"/>
    <numFmt numFmtId="198" formatCode="\ \ \ \ \ \ \ \ \ \ #,##0"/>
    <numFmt numFmtId="199" formatCode="\ \ \ \ \ \ \ #,##0"/>
    <numFmt numFmtId="200" formatCode="#,##0\ \ \ \ \ \ \ \ \ \ \ \ \ "/>
    <numFmt numFmtId="201" formatCode="\ \ #,##0\ \ \ \ "/>
    <numFmt numFmtId="202" formatCode="\ \ #,##0\ \ \ \ \ \ \ \ \ \ "/>
    <numFmt numFmtId="203" formatCode="\ \ #,##0\ \ \ \ \ \ \ \ \ \ \ \ \ \ "/>
    <numFmt numFmtId="204" formatCode="\ #,##0"/>
    <numFmt numFmtId="205" formatCode="\ #,##0\ \ \ \ \ \ \ \ \ "/>
    <numFmt numFmtId="206" formatCode="#,##0\ \ \ \ \ \ \ \ \ \ "/>
    <numFmt numFmtId="207" formatCode="#,##0\ \ \ \ \ \ \ \ \ \ \ "/>
    <numFmt numFmtId="208" formatCode="\ \ \ \ \ \ \ \ \-\ \ \ \ \ \ \ \ "/>
    <numFmt numFmtId="209" formatCode="\ \ \ \ \ \ \ \ \-\ \ \ \ \ \ \ \ \ \ \ "/>
    <numFmt numFmtId="210" formatCode="\ \ \ \ \ \ \ \ \-\ \ \ \ \ \ \ \ \ \ "/>
    <numFmt numFmtId="211" formatCode="\ \ \ \ \ \ \ \ \-\ \ \ \ \ \ \ \ \ "/>
    <numFmt numFmtId="212" formatCode="\ \ \ \ \ \ \ \ \-\ \ \ \ \ \ \ "/>
    <numFmt numFmtId="213" formatCode="\ \ \ \ \ \ \ \-\ \ \ \ "/>
    <numFmt numFmtId="214" formatCode="000"/>
    <numFmt numFmtId="215" formatCode="00"/>
  </numFmts>
  <fonts count="11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CG Times (W1)"/>
      <family val="0"/>
    </font>
    <font>
      <sz val="10"/>
      <name val="CG Times (W1)"/>
      <family val="0"/>
    </font>
    <font>
      <b/>
      <sz val="14"/>
      <name val="CG Times (W1)"/>
      <family val="0"/>
    </font>
    <font>
      <b/>
      <sz val="10"/>
      <name val="CG Times (W1)"/>
      <family val="0"/>
    </font>
    <font>
      <b/>
      <sz val="10"/>
      <name val="CG Times"/>
      <family val="1"/>
    </font>
    <font>
      <b/>
      <u val="single"/>
      <sz val="10"/>
      <name val="CG Times (W1)"/>
      <family val="0"/>
    </font>
    <font>
      <i/>
      <sz val="10"/>
      <name val="CG Times (W1)"/>
      <family val="0"/>
    </font>
    <font>
      <b/>
      <sz val="14"/>
      <name val="CG Times"/>
      <family val="1"/>
    </font>
    <font>
      <sz val="10"/>
      <name val="CG Times"/>
      <family val="1"/>
    </font>
    <font>
      <u val="single"/>
      <sz val="10"/>
      <name val="CG Times (W1)"/>
      <family val="0"/>
    </font>
    <font>
      <b/>
      <i/>
      <sz val="10"/>
      <name val="CG Times (W1)"/>
      <family val="0"/>
    </font>
    <font>
      <i/>
      <sz val="10"/>
      <name val="CG Times"/>
      <family val="1"/>
    </font>
    <font>
      <b/>
      <sz val="9"/>
      <name val="CG Times (W1)"/>
      <family val="0"/>
    </font>
    <font>
      <sz val="9"/>
      <name val="CG Times"/>
      <family val="1"/>
    </font>
    <font>
      <vertAlign val="superscript"/>
      <sz val="10"/>
      <name val="CG Times (W1)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CG Times (WN)"/>
      <family val="0"/>
    </font>
    <font>
      <vertAlign val="superscript"/>
      <sz val="9"/>
      <name val="CG Times"/>
      <family val="1"/>
    </font>
    <font>
      <b/>
      <vertAlign val="superscript"/>
      <sz val="10"/>
      <name val="CG Times (W1)"/>
      <family val="0"/>
    </font>
    <font>
      <i/>
      <sz val="10"/>
      <name val="Times New Roman"/>
      <family val="1"/>
    </font>
    <font>
      <sz val="14"/>
      <name val="CG Times (W1)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sz val="9"/>
      <name val="CG Times (W1)"/>
      <family val="0"/>
    </font>
    <font>
      <vertAlign val="superscript"/>
      <sz val="9"/>
      <name val="CG Times (W1)"/>
      <family val="0"/>
    </font>
    <font>
      <sz val="9.5"/>
      <name val="CG Times"/>
      <family val="1"/>
    </font>
    <font>
      <b/>
      <u val="single"/>
      <sz val="10"/>
      <name val="CG Times"/>
      <family val="1"/>
    </font>
    <font>
      <b/>
      <vertAlign val="superscript"/>
      <sz val="9"/>
      <name val="CG Times (W1)"/>
      <family val="0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CG Times"/>
      <family val="1"/>
    </font>
    <font>
      <b/>
      <vertAlign val="superscript"/>
      <sz val="9"/>
      <name val="CG Times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Helv"/>
      <family val="0"/>
    </font>
    <font>
      <sz val="8"/>
      <name val="Helv"/>
      <family val="0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9.75"/>
      <color indexed="8"/>
      <name val="Times New Roman"/>
      <family val="1"/>
    </font>
    <font>
      <i/>
      <sz val="9.75"/>
      <color indexed="8"/>
      <name val="Times New Roman"/>
      <family val="1"/>
    </font>
    <font>
      <b/>
      <i/>
      <sz val="9"/>
      <name val="Times New Roman"/>
      <family val="1"/>
    </font>
    <font>
      <i/>
      <sz val="9"/>
      <name val="CG Times (W1)"/>
      <family val="0"/>
    </font>
    <font>
      <b/>
      <vertAlign val="superscript"/>
      <sz val="10"/>
      <name val="CG Times"/>
      <family val="0"/>
    </font>
    <font>
      <b/>
      <sz val="9"/>
      <name val="Helv"/>
      <family val="0"/>
    </font>
    <font>
      <b/>
      <u val="single"/>
      <sz val="9"/>
      <name val="CG Times (W1)"/>
      <family val="0"/>
    </font>
    <font>
      <sz val="9"/>
      <color indexed="8"/>
      <name val="CG Times (W1)"/>
      <family val="0"/>
    </font>
    <font>
      <sz val="8"/>
      <name val="Tahoma"/>
      <family val="2"/>
    </font>
    <font>
      <b/>
      <sz val="8"/>
      <name val="Tahoma"/>
      <family val="2"/>
    </font>
    <font>
      <i/>
      <sz val="9"/>
      <name val="Times New Roman"/>
      <family val="1"/>
    </font>
    <font>
      <i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CG Times (W1)"/>
      <family val="0"/>
    </font>
    <font>
      <i/>
      <sz val="10"/>
      <color indexed="8"/>
      <name val="CG Times"/>
      <family val="0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CG Times (W1)"/>
      <family val="0"/>
    </font>
    <font>
      <i/>
      <sz val="10"/>
      <color theme="1"/>
      <name val="CG Times"/>
      <family val="0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name val="Helv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56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12" fillId="0" borderId="0" xfId="0" applyFont="1" applyAlignment="1">
      <alignment/>
    </xf>
    <xf numFmtId="0" fontId="5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 vertical="center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10" xfId="0" applyFont="1" applyBorder="1" applyAlignment="1" quotePrefix="1">
      <alignment/>
    </xf>
    <xf numFmtId="0" fontId="5" fillId="0" borderId="10" xfId="0" applyFont="1" applyBorder="1" applyAlignment="1" quotePrefix="1">
      <alignment/>
    </xf>
    <xf numFmtId="0" fontId="7" fillId="0" borderId="19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6" fillId="0" borderId="19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4" fillId="0" borderId="0" xfId="0" applyFont="1" applyAlignment="1">
      <alignment/>
    </xf>
    <xf numFmtId="165" fontId="14" fillId="0" borderId="18" xfId="0" applyNumberFormat="1" applyFont="1" applyBorder="1" applyAlignment="1">
      <alignment/>
    </xf>
    <xf numFmtId="170" fontId="5" fillId="0" borderId="10" xfId="0" applyNumberFormat="1" applyFont="1" applyBorder="1" applyAlignment="1" quotePrefix="1">
      <alignment/>
    </xf>
    <xf numFmtId="2" fontId="5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5" fontId="7" fillId="0" borderId="18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24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166" fontId="5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7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textRotation="180"/>
    </xf>
    <xf numFmtId="3" fontId="1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5" fontId="7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165" fontId="0" fillId="0" borderId="0" xfId="0" applyNumberFormat="1" applyFont="1" applyAlignment="1">
      <alignment/>
    </xf>
    <xf numFmtId="0" fontId="8" fillId="0" borderId="11" xfId="0" applyFont="1" applyBorder="1" applyAlignment="1">
      <alignment vertical="center"/>
    </xf>
    <xf numFmtId="0" fontId="19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1" fillId="0" borderId="0" xfId="0" applyFont="1" applyAlignment="1" quotePrefix="1">
      <alignment horizontal="left"/>
    </xf>
    <xf numFmtId="165" fontId="10" fillId="0" borderId="11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7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165" fontId="7" fillId="0" borderId="11" xfId="0" applyNumberFormat="1" applyFont="1" applyBorder="1" applyAlignment="1" quotePrefix="1">
      <alignment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9" fillId="0" borderId="21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6" fontId="32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0" fontId="12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/>
    </xf>
    <xf numFmtId="0" fontId="9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textRotation="18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2" fillId="0" borderId="15" xfId="0" applyFont="1" applyBorder="1" applyAlignment="1">
      <alignment/>
    </xf>
    <xf numFmtId="0" fontId="35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5" fillId="0" borderId="11" xfId="0" applyFont="1" applyBorder="1" applyAlignment="1">
      <alignment/>
    </xf>
    <xf numFmtId="0" fontId="15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2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2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Alignment="1" quotePrefix="1">
      <alignment horizontal="center" vertical="center" textRotation="180"/>
    </xf>
    <xf numFmtId="0" fontId="0" fillId="0" borderId="0" xfId="0" applyBorder="1" applyAlignment="1">
      <alignment/>
    </xf>
    <xf numFmtId="166" fontId="12" fillId="0" borderId="0" xfId="0" applyNumberFormat="1" applyFont="1" applyBorder="1" applyAlignment="1">
      <alignment/>
    </xf>
    <xf numFmtId="167" fontId="7" fillId="0" borderId="18" xfId="0" applyNumberFormat="1" applyFont="1" applyBorder="1" applyAlignment="1">
      <alignment vertical="center"/>
    </xf>
    <xf numFmtId="167" fontId="7" fillId="0" borderId="11" xfId="0" applyNumberFormat="1" applyFont="1" applyBorder="1" applyAlignment="1">
      <alignment vertical="center"/>
    </xf>
    <xf numFmtId="167" fontId="10" fillId="0" borderId="18" xfId="0" applyNumberFormat="1" applyFont="1" applyBorder="1" applyAlignment="1">
      <alignment/>
    </xf>
    <xf numFmtId="167" fontId="10" fillId="0" borderId="11" xfId="0" applyNumberFormat="1" applyFont="1" applyBorder="1" applyAlignment="1">
      <alignment vertical="center"/>
    </xf>
    <xf numFmtId="167" fontId="10" fillId="0" borderId="18" xfId="0" applyNumberFormat="1" applyFont="1" applyBorder="1" applyAlignment="1">
      <alignment vertical="center"/>
    </xf>
    <xf numFmtId="167" fontId="7" fillId="0" borderId="13" xfId="0" applyNumberFormat="1" applyFont="1" applyBorder="1" applyAlignment="1">
      <alignment vertical="center"/>
    </xf>
    <xf numFmtId="165" fontId="12" fillId="0" borderId="11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/>
    </xf>
    <xf numFmtId="0" fontId="12" fillId="0" borderId="0" xfId="0" applyFont="1" applyAlignment="1" quotePrefix="1">
      <alignment/>
    </xf>
    <xf numFmtId="3" fontId="9" fillId="0" borderId="20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vertical="center"/>
    </xf>
    <xf numFmtId="164" fontId="10" fillId="0" borderId="11" xfId="0" applyNumberFormat="1" applyFont="1" applyBorder="1" applyAlignment="1">
      <alignment vertical="center"/>
    </xf>
    <xf numFmtId="168" fontId="14" fillId="0" borderId="13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43" fillId="0" borderId="0" xfId="0" applyFont="1" applyAlignment="1">
      <alignment/>
    </xf>
    <xf numFmtId="165" fontId="10" fillId="0" borderId="11" xfId="0" applyNumberFormat="1" applyFont="1" applyBorder="1" applyAlignment="1">
      <alignment/>
    </xf>
    <xf numFmtId="0" fontId="12" fillId="0" borderId="0" xfId="0" applyFont="1" applyAlignment="1" quotePrefix="1">
      <alignment horizontal="center" vertical="center" textRotation="180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7" fillId="0" borderId="0" xfId="0" applyNumberFormat="1" applyFont="1" applyBorder="1" applyAlignment="1" quotePrefix="1">
      <alignment/>
    </xf>
    <xf numFmtId="3" fontId="29" fillId="0" borderId="0" xfId="0" applyNumberFormat="1" applyFont="1" applyBorder="1" applyAlignment="1">
      <alignment/>
    </xf>
    <xf numFmtId="165" fontId="20" fillId="0" borderId="11" xfId="0" applyNumberFormat="1" applyFont="1" applyBorder="1" applyAlignment="1">
      <alignment vertical="center"/>
    </xf>
    <xf numFmtId="0" fontId="31" fillId="0" borderId="0" xfId="0" applyFont="1" applyAlignment="1">
      <alignment horizontal="left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65" fontId="15" fillId="0" borderId="11" xfId="0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166" fontId="12" fillId="0" borderId="0" xfId="0" applyNumberFormat="1" applyFont="1" applyBorder="1" applyAlignment="1" quotePrefix="1">
      <alignment/>
    </xf>
    <xf numFmtId="166" fontId="0" fillId="0" borderId="0" xfId="0" applyNumberFormat="1" applyFont="1" applyAlignment="1">
      <alignment/>
    </xf>
    <xf numFmtId="166" fontId="19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wrapText="1"/>
    </xf>
    <xf numFmtId="0" fontId="5" fillId="0" borderId="0" xfId="0" applyFont="1" applyAlignment="1">
      <alignment horizontal="right" vertical="top"/>
    </xf>
    <xf numFmtId="166" fontId="10" fillId="0" borderId="11" xfId="0" applyNumberFormat="1" applyFont="1" applyBorder="1" applyAlignment="1">
      <alignment/>
    </xf>
    <xf numFmtId="167" fontId="5" fillId="0" borderId="13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65" fontId="7" fillId="0" borderId="0" xfId="0" applyNumberFormat="1" applyFont="1" applyBorder="1" applyAlignment="1" quotePrefix="1">
      <alignment vertical="center"/>
    </xf>
    <xf numFmtId="0" fontId="19" fillId="0" borderId="0" xfId="0" applyFont="1" applyBorder="1" applyAlignment="1">
      <alignment horizontal="right" vertical="center"/>
    </xf>
    <xf numFmtId="164" fontId="10" fillId="0" borderId="11" xfId="0" applyNumberFormat="1" applyFont="1" applyBorder="1" applyAlignment="1">
      <alignment/>
    </xf>
    <xf numFmtId="0" fontId="12" fillId="0" borderId="0" xfId="0" applyFont="1" applyAlignment="1" quotePrefix="1">
      <alignment horizontal="right" vertical="center" textRotation="180"/>
    </xf>
    <xf numFmtId="166" fontId="5" fillId="0" borderId="12" xfId="0" applyNumberFormat="1" applyFont="1" applyBorder="1" applyAlignment="1">
      <alignment/>
    </xf>
    <xf numFmtId="0" fontId="33" fillId="0" borderId="0" xfId="0" applyFont="1" applyAlignment="1">
      <alignment/>
    </xf>
    <xf numFmtId="165" fontId="12" fillId="0" borderId="13" xfId="0" applyNumberFormat="1" applyFont="1" applyBorder="1" applyAlignment="1">
      <alignment vertical="center"/>
    </xf>
    <xf numFmtId="3" fontId="11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vertical="center"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104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164" fontId="47" fillId="0" borderId="11" xfId="0" applyNumberFormat="1" applyFont="1" applyBorder="1" applyAlignment="1">
      <alignment vertical="center"/>
    </xf>
    <xf numFmtId="0" fontId="27" fillId="0" borderId="10" xfId="0" applyFont="1" applyBorder="1" applyAlignment="1">
      <alignment/>
    </xf>
    <xf numFmtId="164" fontId="48" fillId="0" borderId="11" xfId="0" applyNumberFormat="1" applyFont="1" applyBorder="1" applyAlignment="1">
      <alignment vertical="center"/>
    </xf>
    <xf numFmtId="0" fontId="105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106" fillId="0" borderId="0" xfId="0" applyFont="1" applyAlignment="1">
      <alignment/>
    </xf>
    <xf numFmtId="0" fontId="20" fillId="0" borderId="12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7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wrapText="1"/>
    </xf>
    <xf numFmtId="0" fontId="20" fillId="0" borderId="13" xfId="0" applyFont="1" applyBorder="1" applyAlignment="1">
      <alignment horizontal="left" vertical="center" wrapText="1"/>
    </xf>
    <xf numFmtId="165" fontId="107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164" fontId="103" fillId="0" borderId="0" xfId="0" applyNumberFormat="1" applyFont="1" applyAlignment="1">
      <alignment/>
    </xf>
    <xf numFmtId="165" fontId="10" fillId="0" borderId="11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68" fontId="10" fillId="0" borderId="13" xfId="0" applyNumberFormat="1" applyFont="1" applyBorder="1" applyAlignment="1">
      <alignment/>
    </xf>
    <xf numFmtId="0" fontId="10" fillId="0" borderId="14" xfId="0" applyFont="1" applyBorder="1" applyAlignment="1">
      <alignment/>
    </xf>
    <xf numFmtId="166" fontId="15" fillId="0" borderId="11" xfId="0" applyNumberFormat="1" applyFont="1" applyBorder="1" applyAlignment="1">
      <alignment/>
    </xf>
    <xf numFmtId="166" fontId="15" fillId="0" borderId="18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65" fontId="20" fillId="0" borderId="11" xfId="0" applyNumberFormat="1" applyFont="1" applyBorder="1" applyAlignment="1">
      <alignment/>
    </xf>
    <xf numFmtId="165" fontId="20" fillId="0" borderId="13" xfId="0" applyNumberFormat="1" applyFont="1" applyBorder="1" applyAlignment="1">
      <alignment/>
    </xf>
    <xf numFmtId="165" fontId="20" fillId="0" borderId="20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4" xfId="0" applyFont="1" applyBorder="1" applyAlignment="1">
      <alignment/>
    </xf>
    <xf numFmtId="168" fontId="20" fillId="0" borderId="13" xfId="0" applyNumberFormat="1" applyFont="1" applyBorder="1" applyAlignment="1">
      <alignment/>
    </xf>
    <xf numFmtId="0" fontId="19" fillId="0" borderId="0" xfId="0" applyFont="1" applyBorder="1" applyAlignment="1">
      <alignment/>
    </xf>
    <xf numFmtId="168" fontId="19" fillId="0" borderId="0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30" fillId="0" borderId="0" xfId="0" applyFont="1" applyAlignment="1">
      <alignment/>
    </xf>
    <xf numFmtId="166" fontId="15" fillId="0" borderId="20" xfId="0" applyNumberFormat="1" applyFont="1" applyBorder="1" applyAlignment="1">
      <alignment/>
    </xf>
    <xf numFmtId="166" fontId="15" fillId="0" borderId="17" xfId="0" applyNumberFormat="1" applyFont="1" applyBorder="1" applyAlignment="1">
      <alignment/>
    </xf>
    <xf numFmtId="166" fontId="17" fillId="0" borderId="2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9" fillId="0" borderId="0" xfId="0" applyFont="1" applyAlignment="1" quotePrefix="1">
      <alignment horizontal="center" vertical="center" textRotation="180"/>
    </xf>
    <xf numFmtId="165" fontId="20" fillId="0" borderId="11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20" fillId="0" borderId="0" xfId="0" applyFont="1" applyBorder="1" applyAlignment="1">
      <alignment horizontal="left" vertical="center" wrapText="1"/>
    </xf>
    <xf numFmtId="181" fontId="49" fillId="0" borderId="0" xfId="0" applyNumberFormat="1" applyFont="1" applyBorder="1" applyAlignment="1">
      <alignment/>
    </xf>
    <xf numFmtId="0" fontId="107" fillId="0" borderId="0" xfId="0" applyFont="1" applyAlignment="1">
      <alignment horizontal="center"/>
    </xf>
    <xf numFmtId="166" fontId="7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 quotePrefix="1">
      <alignment horizontal="left"/>
    </xf>
    <xf numFmtId="0" fontId="5" fillId="0" borderId="18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181" fontId="49" fillId="0" borderId="13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5" fontId="12" fillId="0" borderId="11" xfId="0" applyNumberFormat="1" applyFont="1" applyBorder="1" applyAlignment="1">
      <alignment/>
    </xf>
    <xf numFmtId="165" fontId="12" fillId="0" borderId="0" xfId="0" applyNumberFormat="1" applyFont="1" applyBorder="1" applyAlignment="1" quotePrefix="1">
      <alignment/>
    </xf>
    <xf numFmtId="178" fontId="12" fillId="0" borderId="0" xfId="0" applyNumberFormat="1" applyFont="1" applyBorder="1" applyAlignment="1" quotePrefix="1">
      <alignment horizontal="center"/>
    </xf>
    <xf numFmtId="165" fontId="12" fillId="0" borderId="0" xfId="0" applyNumberFormat="1" applyFont="1" applyBorder="1" applyAlignment="1">
      <alignment/>
    </xf>
    <xf numFmtId="184" fontId="12" fillId="0" borderId="0" xfId="0" applyNumberFormat="1" applyFont="1" applyBorder="1" applyAlignment="1" quotePrefix="1">
      <alignment horizontal="right"/>
    </xf>
    <xf numFmtId="180" fontId="12" fillId="0" borderId="0" xfId="0" applyNumberFormat="1" applyFont="1" applyBorder="1" applyAlignment="1" quotePrefix="1">
      <alignment horizontal="right"/>
    </xf>
    <xf numFmtId="182" fontId="12" fillId="0" borderId="0" xfId="0" applyNumberFormat="1" applyFont="1" applyBorder="1" applyAlignment="1" quotePrefix="1">
      <alignment/>
    </xf>
    <xf numFmtId="165" fontId="8" fillId="0" borderId="11" xfId="0" applyNumberFormat="1" applyFont="1" applyBorder="1" applyAlignment="1">
      <alignment/>
    </xf>
    <xf numFmtId="3" fontId="12" fillId="0" borderId="11" xfId="0" applyNumberFormat="1" applyFont="1" applyBorder="1" applyAlignment="1" quotePrefix="1">
      <alignment horizontal="right"/>
    </xf>
    <xf numFmtId="0" fontId="7" fillId="0" borderId="19" xfId="0" applyFont="1" applyBorder="1" applyAlignment="1">
      <alignment/>
    </xf>
    <xf numFmtId="166" fontId="43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8" fillId="0" borderId="13" xfId="0" applyNumberFormat="1" applyFont="1" applyBorder="1" applyAlignment="1">
      <alignment vertical="center"/>
    </xf>
    <xf numFmtId="165" fontId="108" fillId="0" borderId="11" xfId="0" applyNumberFormat="1" applyFont="1" applyBorder="1" applyAlignment="1">
      <alignment/>
    </xf>
    <xf numFmtId="165" fontId="10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165" fontId="14" fillId="0" borderId="13" xfId="0" applyNumberFormat="1" applyFont="1" applyBorder="1" applyAlignment="1">
      <alignment/>
    </xf>
    <xf numFmtId="165" fontId="0" fillId="0" borderId="0" xfId="0" applyNumberFormat="1" applyAlignment="1">
      <alignment/>
    </xf>
    <xf numFmtId="0" fontId="19" fillId="0" borderId="0" xfId="0" applyFont="1" applyBorder="1" applyAlignment="1" quotePrefix="1">
      <alignment horizontal="center" vertical="center" textRotation="180"/>
    </xf>
    <xf numFmtId="0" fontId="0" fillId="0" borderId="11" xfId="0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169" fontId="5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/>
    </xf>
    <xf numFmtId="0" fontId="32" fillId="0" borderId="18" xfId="0" applyFont="1" applyBorder="1" applyAlignment="1">
      <alignment/>
    </xf>
    <xf numFmtId="165" fontId="15" fillId="0" borderId="18" xfId="0" applyNumberFormat="1" applyFont="1" applyBorder="1" applyAlignment="1">
      <alignment/>
    </xf>
    <xf numFmtId="165" fontId="14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104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1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166" fontId="1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84" fontId="15" fillId="0" borderId="11" xfId="0" applyNumberFormat="1" applyFont="1" applyBorder="1" applyAlignment="1" quotePrefix="1">
      <alignment/>
    </xf>
    <xf numFmtId="174" fontId="15" fillId="0" borderId="18" xfId="0" applyNumberFormat="1" applyFont="1" applyBorder="1" applyAlignment="1">
      <alignment/>
    </xf>
    <xf numFmtId="165" fontId="15" fillId="0" borderId="11" xfId="0" applyNumberFormat="1" applyFont="1" applyBorder="1" applyAlignment="1" quotePrefix="1">
      <alignment/>
    </xf>
    <xf numFmtId="184" fontId="15" fillId="0" borderId="11" xfId="0" applyNumberFormat="1" applyFont="1" applyBorder="1" applyAlignment="1" quotePrefix="1">
      <alignment horizontal="right"/>
    </xf>
    <xf numFmtId="165" fontId="15" fillId="0" borderId="18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15" fillId="0" borderId="11" xfId="0" applyNumberFormat="1" applyFont="1" applyBorder="1" applyAlignment="1" quotePrefix="1">
      <alignment horizontal="right"/>
    </xf>
    <xf numFmtId="165" fontId="15" fillId="0" borderId="10" xfId="0" applyNumberFormat="1" applyFont="1" applyBorder="1" applyAlignment="1">
      <alignment/>
    </xf>
    <xf numFmtId="182" fontId="15" fillId="0" borderId="11" xfId="0" applyNumberFormat="1" applyFont="1" applyBorder="1" applyAlignment="1" quotePrefix="1">
      <alignment/>
    </xf>
    <xf numFmtId="182" fontId="15" fillId="0" borderId="11" xfId="0" applyNumberFormat="1" applyFont="1" applyBorder="1" applyAlignment="1" quotePrefix="1">
      <alignment horizontal="right"/>
    </xf>
    <xf numFmtId="180" fontId="15" fillId="0" borderId="11" xfId="0" applyNumberFormat="1" applyFont="1" applyBorder="1" applyAlignment="1" quotePrefix="1">
      <alignment horizontal="right"/>
    </xf>
    <xf numFmtId="165" fontId="15" fillId="0" borderId="13" xfId="0" applyNumberFormat="1" applyFont="1" applyBorder="1" applyAlignment="1">
      <alignment/>
    </xf>
    <xf numFmtId="178" fontId="15" fillId="0" borderId="11" xfId="0" applyNumberFormat="1" applyFont="1" applyBorder="1" applyAlignment="1" quotePrefix="1">
      <alignment horizontal="center"/>
    </xf>
    <xf numFmtId="165" fontId="15" fillId="0" borderId="11" xfId="0" applyNumberFormat="1" applyFont="1" applyBorder="1" applyAlignment="1">
      <alignment/>
    </xf>
    <xf numFmtId="165" fontId="15" fillId="0" borderId="11" xfId="0" applyNumberFormat="1" applyFont="1" applyBorder="1" applyAlignment="1" quotePrefix="1">
      <alignment horizontal="right"/>
    </xf>
    <xf numFmtId="165" fontId="15" fillId="0" borderId="11" xfId="0" applyNumberFormat="1" applyFont="1" applyBorder="1" applyAlignment="1" quotePrefix="1">
      <alignment/>
    </xf>
    <xf numFmtId="165" fontId="15" fillId="0" borderId="13" xfId="0" applyNumberFormat="1" applyFont="1" applyBorder="1" applyAlignment="1">
      <alignment/>
    </xf>
    <xf numFmtId="165" fontId="12" fillId="0" borderId="13" xfId="0" applyNumberFormat="1" applyFont="1" applyBorder="1" applyAlignment="1">
      <alignment/>
    </xf>
    <xf numFmtId="166" fontId="8" fillId="0" borderId="20" xfId="0" applyNumberFormat="1" applyFont="1" applyBorder="1" applyAlignment="1">
      <alignment/>
    </xf>
    <xf numFmtId="166" fontId="8" fillId="0" borderId="17" xfId="0" applyNumberFormat="1" applyFont="1" applyBorder="1" applyAlignment="1">
      <alignment/>
    </xf>
    <xf numFmtId="165" fontId="12" fillId="0" borderId="11" xfId="0" applyNumberFormat="1" applyFont="1" applyBorder="1" applyAlignment="1" quotePrefix="1">
      <alignment/>
    </xf>
    <xf numFmtId="166" fontId="109" fillId="0" borderId="11" xfId="0" applyNumberFormat="1" applyFont="1" applyBorder="1" applyAlignment="1">
      <alignment/>
    </xf>
    <xf numFmtId="166" fontId="15" fillId="0" borderId="11" xfId="0" applyNumberFormat="1" applyFont="1" applyBorder="1" applyAlignment="1">
      <alignment horizontal="right"/>
    </xf>
    <xf numFmtId="174" fontId="15" fillId="0" borderId="18" xfId="0" applyNumberFormat="1" applyFont="1" applyBorder="1" applyAlignment="1">
      <alignment horizontal="right"/>
    </xf>
    <xf numFmtId="165" fontId="12" fillId="0" borderId="11" xfId="0" applyNumberFormat="1" applyFont="1" applyBorder="1" applyAlignment="1">
      <alignment/>
    </xf>
    <xf numFmtId="165" fontId="12" fillId="0" borderId="18" xfId="0" applyNumberFormat="1" applyFont="1" applyBorder="1" applyAlignment="1">
      <alignment/>
    </xf>
    <xf numFmtId="166" fontId="15" fillId="0" borderId="13" xfId="0" applyNumberFormat="1" applyFont="1" applyFill="1" applyBorder="1" applyAlignment="1">
      <alignment/>
    </xf>
    <xf numFmtId="166" fontId="15" fillId="0" borderId="14" xfId="0" applyNumberFormat="1" applyFont="1" applyBorder="1" applyAlignment="1">
      <alignment/>
    </xf>
    <xf numFmtId="166" fontId="15" fillId="0" borderId="13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165" fontId="20" fillId="0" borderId="17" xfId="0" applyNumberFormat="1" applyFont="1" applyBorder="1" applyAlignment="1">
      <alignment/>
    </xf>
    <xf numFmtId="173" fontId="27" fillId="0" borderId="11" xfId="0" applyNumberFormat="1" applyFont="1" applyBorder="1" applyAlignment="1">
      <alignment/>
    </xf>
    <xf numFmtId="165" fontId="27" fillId="0" borderId="18" xfId="0" applyNumberFormat="1" applyFont="1" applyBorder="1" applyAlignment="1">
      <alignment/>
    </xf>
    <xf numFmtId="173" fontId="27" fillId="0" borderId="11" xfId="0" applyNumberFormat="1" applyFont="1" applyBorder="1" applyAlignment="1">
      <alignment horizontal="right"/>
    </xf>
    <xf numFmtId="165" fontId="27" fillId="0" borderId="11" xfId="0" applyNumberFormat="1" applyFont="1" applyBorder="1" applyAlignment="1">
      <alignment/>
    </xf>
    <xf numFmtId="173" fontId="27" fillId="0" borderId="18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left"/>
    </xf>
    <xf numFmtId="165" fontId="27" fillId="0" borderId="11" xfId="0" applyNumberFormat="1" applyFont="1" applyFill="1" applyBorder="1" applyAlignment="1">
      <alignment/>
    </xf>
    <xf numFmtId="165" fontId="27" fillId="0" borderId="13" xfId="0" applyNumberFormat="1" applyFont="1" applyBorder="1" applyAlignment="1">
      <alignment/>
    </xf>
    <xf numFmtId="165" fontId="27" fillId="0" borderId="14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15" fillId="0" borderId="11" xfId="0" applyNumberFormat="1" applyFont="1" applyBorder="1" applyAlignment="1">
      <alignment horizontal="right"/>
    </xf>
    <xf numFmtId="3" fontId="15" fillId="0" borderId="11" xfId="0" applyNumberFormat="1" applyFont="1" applyBorder="1" applyAlignment="1" quotePrefix="1">
      <alignment horizontal="right"/>
    </xf>
    <xf numFmtId="165" fontId="15" fillId="0" borderId="18" xfId="0" applyNumberFormat="1" applyFont="1" applyBorder="1" applyAlignment="1" quotePrefix="1">
      <alignment/>
    </xf>
    <xf numFmtId="3" fontId="8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173" fontId="27" fillId="0" borderId="18" xfId="0" applyNumberFormat="1" applyFont="1" applyBorder="1" applyAlignment="1">
      <alignment/>
    </xf>
    <xf numFmtId="166" fontId="27" fillId="0" borderId="11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165" fontId="43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6" fillId="0" borderId="10" xfId="0" applyFont="1" applyBorder="1" applyAlignment="1">
      <alignment/>
    </xf>
    <xf numFmtId="0" fontId="53" fillId="0" borderId="17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5" xfId="0" applyFont="1" applyBorder="1" applyAlignment="1">
      <alignment/>
    </xf>
    <xf numFmtId="0" fontId="53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54" fillId="0" borderId="18" xfId="0" applyFont="1" applyBorder="1" applyAlignment="1">
      <alignment/>
    </xf>
    <xf numFmtId="0" fontId="32" fillId="0" borderId="14" xfId="0" applyFont="1" applyBorder="1" applyAlignment="1">
      <alignment/>
    </xf>
    <xf numFmtId="3" fontId="53" fillId="0" borderId="11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167" fontId="19" fillId="0" borderId="0" xfId="0" applyNumberFormat="1" applyFont="1" applyBorder="1" applyAlignment="1">
      <alignment/>
    </xf>
    <xf numFmtId="0" fontId="19" fillId="0" borderId="15" xfId="0" applyFont="1" applyBorder="1" applyAlignment="1">
      <alignment/>
    </xf>
    <xf numFmtId="167" fontId="19" fillId="0" borderId="11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5" fillId="0" borderId="2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8" xfId="0" applyFont="1" applyBorder="1" applyAlignment="1">
      <alignment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83" fontId="7" fillId="0" borderId="20" xfId="0" applyNumberFormat="1" applyFont="1" applyBorder="1" applyAlignment="1">
      <alignment/>
    </xf>
    <xf numFmtId="179" fontId="10" fillId="0" borderId="11" xfId="0" applyNumberFormat="1" applyFont="1" applyBorder="1" applyAlignment="1">
      <alignment/>
    </xf>
    <xf numFmtId="183" fontId="7" fillId="0" borderId="11" xfId="0" applyNumberFormat="1" applyFont="1" applyBorder="1" applyAlignment="1">
      <alignment/>
    </xf>
    <xf numFmtId="165" fontId="10" fillId="0" borderId="20" xfId="0" applyNumberFormat="1" applyFont="1" applyBorder="1" applyAlignment="1">
      <alignment/>
    </xf>
    <xf numFmtId="166" fontId="8" fillId="0" borderId="19" xfId="0" applyNumberFormat="1" applyFont="1" applyBorder="1" applyAlignment="1">
      <alignment/>
    </xf>
    <xf numFmtId="166" fontId="15" fillId="0" borderId="10" xfId="0" applyNumberFormat="1" applyFont="1" applyBorder="1" applyAlignment="1">
      <alignment/>
    </xf>
    <xf numFmtId="174" fontId="15" fillId="0" borderId="11" xfId="0" applyNumberFormat="1" applyFont="1" applyBorder="1" applyAlignment="1">
      <alignment/>
    </xf>
    <xf numFmtId="174" fontId="15" fillId="0" borderId="11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/>
    </xf>
    <xf numFmtId="3" fontId="19" fillId="0" borderId="15" xfId="0" applyNumberFormat="1" applyFont="1" applyBorder="1" applyAlignment="1">
      <alignment/>
    </xf>
    <xf numFmtId="179" fontId="20" fillId="0" borderId="20" xfId="0" applyNumberFormat="1" applyFont="1" applyBorder="1" applyAlignment="1">
      <alignment vertical="center"/>
    </xf>
    <xf numFmtId="179" fontId="20" fillId="0" borderId="11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79" fontId="27" fillId="0" borderId="11" xfId="0" applyNumberFormat="1" applyFont="1" applyBorder="1" applyAlignment="1">
      <alignment vertical="center"/>
    </xf>
    <xf numFmtId="179" fontId="20" fillId="0" borderId="21" xfId="0" applyNumberFormat="1" applyFont="1" applyBorder="1" applyAlignment="1">
      <alignment vertical="center"/>
    </xf>
    <xf numFmtId="172" fontId="7" fillId="0" borderId="11" xfId="0" applyNumberFormat="1" applyFont="1" applyBorder="1" applyAlignment="1">
      <alignment vertical="center"/>
    </xf>
    <xf numFmtId="172" fontId="10" fillId="0" borderId="11" xfId="0" applyNumberFormat="1" applyFont="1" applyBorder="1" applyAlignment="1">
      <alignment vertical="center"/>
    </xf>
    <xf numFmtId="179" fontId="10" fillId="0" borderId="11" xfId="0" applyNumberFormat="1" applyFont="1" applyBorder="1" applyAlignment="1">
      <alignment/>
    </xf>
    <xf numFmtId="172" fontId="10" fillId="0" borderId="11" xfId="0" applyNumberFormat="1" applyFont="1" applyBorder="1" applyAlignment="1">
      <alignment/>
    </xf>
    <xf numFmtId="167" fontId="10" fillId="0" borderId="13" xfId="0" applyNumberFormat="1" applyFont="1" applyBorder="1" applyAlignment="1">
      <alignment vertical="center"/>
    </xf>
    <xf numFmtId="185" fontId="7" fillId="0" borderId="20" xfId="0" applyNumberFormat="1" applyFont="1" applyBorder="1" applyAlignment="1">
      <alignment vertical="center"/>
    </xf>
    <xf numFmtId="185" fontId="7" fillId="0" borderId="11" xfId="0" applyNumberFormat="1" applyFont="1" applyBorder="1" applyAlignment="1">
      <alignment vertical="center"/>
    </xf>
    <xf numFmtId="183" fontId="10" fillId="0" borderId="11" xfId="0" applyNumberFormat="1" applyFont="1" applyBorder="1" applyAlignment="1">
      <alignment/>
    </xf>
    <xf numFmtId="3" fontId="9" fillId="0" borderId="18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vertical="center"/>
    </xf>
    <xf numFmtId="188" fontId="7" fillId="0" borderId="11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vertical="center"/>
    </xf>
    <xf numFmtId="183" fontId="7" fillId="0" borderId="18" xfId="0" applyNumberFormat="1" applyFont="1" applyBorder="1" applyAlignment="1">
      <alignment vertical="center"/>
    </xf>
    <xf numFmtId="179" fontId="7" fillId="0" borderId="18" xfId="0" applyNumberFormat="1" applyFont="1" applyBorder="1" applyAlignment="1">
      <alignment/>
    </xf>
    <xf numFmtId="185" fontId="7" fillId="0" borderId="18" xfId="0" applyNumberFormat="1" applyFont="1" applyBorder="1" applyAlignment="1">
      <alignment vertical="center"/>
    </xf>
    <xf numFmtId="183" fontId="7" fillId="0" borderId="13" xfId="0" applyNumberFormat="1" applyFont="1" applyBorder="1" applyAlignment="1">
      <alignment/>
    </xf>
    <xf numFmtId="183" fontId="7" fillId="0" borderId="14" xfId="0" applyNumberFormat="1" applyFont="1" applyBorder="1" applyAlignment="1">
      <alignment/>
    </xf>
    <xf numFmtId="189" fontId="7" fillId="0" borderId="11" xfId="0" applyNumberFormat="1" applyFont="1" applyBorder="1" applyAlignment="1">
      <alignment/>
    </xf>
    <xf numFmtId="183" fontId="110" fillId="0" borderId="11" xfId="0" applyNumberFormat="1" applyFont="1" applyBorder="1" applyAlignment="1">
      <alignment/>
    </xf>
    <xf numFmtId="190" fontId="110" fillId="0" borderId="11" xfId="0" applyNumberFormat="1" applyFont="1" applyBorder="1" applyAlignment="1">
      <alignment/>
    </xf>
    <xf numFmtId="179" fontId="111" fillId="0" borderId="11" xfId="0" applyNumberFormat="1" applyFont="1" applyBorder="1" applyAlignment="1">
      <alignment/>
    </xf>
    <xf numFmtId="190" fontId="110" fillId="0" borderId="13" xfId="0" applyNumberFormat="1" applyFont="1" applyBorder="1" applyAlignment="1">
      <alignment/>
    </xf>
    <xf numFmtId="3" fontId="53" fillId="0" borderId="20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185" fontId="50" fillId="0" borderId="11" xfId="0" applyNumberFormat="1" applyFont="1" applyBorder="1" applyAlignment="1">
      <alignment/>
    </xf>
    <xf numFmtId="192" fontId="50" fillId="0" borderId="11" xfId="0" applyNumberFormat="1" applyFont="1" applyBorder="1" applyAlignment="1">
      <alignment horizontal="left"/>
    </xf>
    <xf numFmtId="193" fontId="50" fillId="0" borderId="11" xfId="0" applyNumberFormat="1" applyFont="1" applyBorder="1" applyAlignment="1">
      <alignment horizontal="left"/>
    </xf>
    <xf numFmtId="194" fontId="50" fillId="0" borderId="11" xfId="0" applyNumberFormat="1" applyFont="1" applyBorder="1" applyAlignment="1">
      <alignment horizontal="left"/>
    </xf>
    <xf numFmtId="186" fontId="50" fillId="0" borderId="11" xfId="0" applyNumberFormat="1" applyFont="1" applyBorder="1" applyAlignment="1">
      <alignment/>
    </xf>
    <xf numFmtId="195" fontId="16" fillId="0" borderId="11" xfId="0" applyNumberFormat="1" applyFont="1" applyBorder="1" applyAlignment="1">
      <alignment horizontal="center" vertical="center"/>
    </xf>
    <xf numFmtId="196" fontId="16" fillId="0" borderId="11" xfId="0" applyNumberFormat="1" applyFont="1" applyBorder="1" applyAlignment="1">
      <alignment horizontal="center" vertical="center"/>
    </xf>
    <xf numFmtId="197" fontId="16" fillId="0" borderId="11" xfId="0" applyNumberFormat="1" applyFont="1" applyBorder="1" applyAlignment="1">
      <alignment horizontal="center" vertical="center"/>
    </xf>
    <xf numFmtId="187" fontId="16" fillId="0" borderId="11" xfId="0" applyNumberFormat="1" applyFont="1" applyBorder="1" applyAlignment="1">
      <alignment horizontal="center" vertical="center"/>
    </xf>
    <xf numFmtId="199" fontId="16" fillId="0" borderId="11" xfId="0" applyNumberFormat="1" applyFont="1" applyBorder="1" applyAlignment="1">
      <alignment horizontal="center" vertical="center"/>
    </xf>
    <xf numFmtId="185" fontId="50" fillId="0" borderId="13" xfId="0" applyNumberFormat="1" applyFont="1" applyBorder="1" applyAlignment="1">
      <alignment/>
    </xf>
    <xf numFmtId="200" fontId="50" fillId="0" borderId="11" xfId="0" applyNumberFormat="1" applyFont="1" applyBorder="1" applyAlignment="1">
      <alignment/>
    </xf>
    <xf numFmtId="201" fontId="16" fillId="0" borderId="11" xfId="0" applyNumberFormat="1" applyFont="1" applyBorder="1" applyAlignment="1">
      <alignment horizontal="center" vertical="center"/>
    </xf>
    <xf numFmtId="203" fontId="16" fillId="0" borderId="11" xfId="0" applyNumberFormat="1" applyFont="1" applyBorder="1" applyAlignment="1">
      <alignment vertical="center"/>
    </xf>
    <xf numFmtId="200" fontId="50" fillId="0" borderId="13" xfId="0" applyNumberFormat="1" applyFont="1" applyBorder="1" applyAlignment="1">
      <alignment/>
    </xf>
    <xf numFmtId="204" fontId="16" fillId="0" borderId="11" xfId="0" applyNumberFormat="1" applyFont="1" applyBorder="1" applyAlignment="1">
      <alignment horizontal="center" vertical="center"/>
    </xf>
    <xf numFmtId="185" fontId="50" fillId="0" borderId="11" xfId="0" applyNumberFormat="1" applyFont="1" applyBorder="1" applyAlignment="1">
      <alignment horizontal="right"/>
    </xf>
    <xf numFmtId="206" fontId="50" fillId="0" borderId="11" xfId="0" applyNumberFormat="1" applyFont="1" applyBorder="1" applyAlignment="1">
      <alignment horizontal="right"/>
    </xf>
    <xf numFmtId="206" fontId="50" fillId="0" borderId="13" xfId="0" applyNumberFormat="1" applyFont="1" applyBorder="1" applyAlignment="1">
      <alignment horizontal="right"/>
    </xf>
    <xf numFmtId="206" fontId="50" fillId="0" borderId="11" xfId="0" applyNumberFormat="1" applyFont="1" applyBorder="1" applyAlignment="1">
      <alignment/>
    </xf>
    <xf numFmtId="206" fontId="50" fillId="0" borderId="13" xfId="0" applyNumberFormat="1" applyFont="1" applyBorder="1" applyAlignment="1">
      <alignment/>
    </xf>
    <xf numFmtId="207" fontId="50" fillId="0" borderId="11" xfId="0" applyNumberFormat="1" applyFont="1" applyBorder="1" applyAlignment="1">
      <alignment/>
    </xf>
    <xf numFmtId="207" fontId="50" fillId="0" borderId="13" xfId="0" applyNumberFormat="1" applyFont="1" applyBorder="1" applyAlignment="1">
      <alignment/>
    </xf>
    <xf numFmtId="3" fontId="53" fillId="0" borderId="10" xfId="0" applyNumberFormat="1" applyFont="1" applyBorder="1" applyAlignment="1">
      <alignment horizontal="center"/>
    </xf>
    <xf numFmtId="3" fontId="53" fillId="0" borderId="20" xfId="0" applyNumberFormat="1" applyFont="1" applyBorder="1" applyAlignment="1">
      <alignment horizontal="center"/>
    </xf>
    <xf numFmtId="185" fontId="16" fillId="0" borderId="10" xfId="0" applyNumberFormat="1" applyFont="1" applyBorder="1" applyAlignment="1">
      <alignment/>
    </xf>
    <xf numFmtId="185" fontId="50" fillId="0" borderId="10" xfId="0" applyNumberFormat="1" applyFont="1" applyBorder="1" applyAlignment="1">
      <alignment/>
    </xf>
    <xf numFmtId="210" fontId="50" fillId="0" borderId="11" xfId="0" applyNumberFormat="1" applyFont="1" applyBorder="1" applyAlignment="1">
      <alignment/>
    </xf>
    <xf numFmtId="210" fontId="50" fillId="0" borderId="13" xfId="0" applyNumberFormat="1" applyFont="1" applyBorder="1" applyAlignment="1">
      <alignment/>
    </xf>
    <xf numFmtId="185" fontId="16" fillId="0" borderId="11" xfId="0" applyNumberFormat="1" applyFont="1" applyBorder="1" applyAlignment="1">
      <alignment/>
    </xf>
    <xf numFmtId="179" fontId="16" fillId="0" borderId="11" xfId="0" applyNumberFormat="1" applyFont="1" applyBorder="1" applyAlignment="1">
      <alignment/>
    </xf>
    <xf numFmtId="179" fontId="50" fillId="0" borderId="18" xfId="0" applyNumberFormat="1" applyFont="1" applyBorder="1" applyAlignment="1">
      <alignment/>
    </xf>
    <xf numFmtId="190" fontId="50" fillId="0" borderId="11" xfId="0" applyNumberFormat="1" applyFont="1" applyBorder="1" applyAlignment="1">
      <alignment/>
    </xf>
    <xf numFmtId="179" fontId="50" fillId="0" borderId="14" xfId="0" applyNumberFormat="1" applyFont="1" applyBorder="1" applyAlignment="1">
      <alignment/>
    </xf>
    <xf numFmtId="179" fontId="50" fillId="0" borderId="11" xfId="0" applyNumberFormat="1" applyFont="1" applyBorder="1" applyAlignment="1">
      <alignment/>
    </xf>
    <xf numFmtId="179" fontId="50" fillId="0" borderId="13" xfId="0" applyNumberFormat="1" applyFont="1" applyBorder="1" applyAlignment="1">
      <alignment/>
    </xf>
    <xf numFmtId="177" fontId="108" fillId="0" borderId="18" xfId="0" applyNumberFormat="1" applyFont="1" applyBorder="1" applyAlignment="1" quotePrefix="1">
      <alignment horizontal="center"/>
    </xf>
    <xf numFmtId="183" fontId="7" fillId="0" borderId="13" xfId="0" applyNumberFormat="1" applyFont="1" applyBorder="1" applyAlignment="1">
      <alignment vertical="center"/>
    </xf>
    <xf numFmtId="183" fontId="7" fillId="0" borderId="11" xfId="0" applyNumberFormat="1" applyFont="1" applyBorder="1" applyAlignment="1">
      <alignment vertical="center"/>
    </xf>
    <xf numFmtId="213" fontId="49" fillId="0" borderId="11" xfId="0" applyNumberFormat="1" applyFont="1" applyBorder="1" applyAlignment="1">
      <alignment horizontal="center"/>
    </xf>
    <xf numFmtId="179" fontId="7" fillId="0" borderId="11" xfId="0" applyNumberFormat="1" applyFont="1" applyBorder="1" applyAlignment="1">
      <alignment/>
    </xf>
    <xf numFmtId="179" fontId="10" fillId="0" borderId="13" xfId="0" applyNumberFormat="1" applyFont="1" applyBorder="1" applyAlignment="1">
      <alignment/>
    </xf>
    <xf numFmtId="178" fontId="10" fillId="0" borderId="11" xfId="0" applyNumberFormat="1" applyFont="1" applyFill="1" applyBorder="1" applyAlignment="1">
      <alignment horizontal="center"/>
    </xf>
    <xf numFmtId="178" fontId="10" fillId="0" borderId="13" xfId="0" applyNumberFormat="1" applyFont="1" applyFill="1" applyBorder="1" applyAlignment="1">
      <alignment horizontal="center"/>
    </xf>
    <xf numFmtId="213" fontId="57" fillId="0" borderId="11" xfId="0" applyNumberFormat="1" applyFont="1" applyBorder="1" applyAlignment="1">
      <alignment horizontal="center"/>
    </xf>
    <xf numFmtId="164" fontId="47" fillId="0" borderId="11" xfId="0" applyNumberFormat="1" applyFont="1" applyBorder="1" applyAlignment="1">
      <alignment/>
    </xf>
    <xf numFmtId="168" fontId="27" fillId="0" borderId="11" xfId="0" applyNumberFormat="1" applyFont="1" applyBorder="1" applyAlignment="1">
      <alignment horizontal="right"/>
    </xf>
    <xf numFmtId="174" fontId="15" fillId="0" borderId="0" xfId="0" applyNumberFormat="1" applyFont="1" applyBorder="1" applyAlignment="1">
      <alignment/>
    </xf>
    <xf numFmtId="174" fontId="15" fillId="0" borderId="18" xfId="0" applyNumberFormat="1" applyFont="1" applyFill="1" applyBorder="1" applyAlignment="1">
      <alignment/>
    </xf>
    <xf numFmtId="166" fontId="15" fillId="0" borderId="10" xfId="0" applyNumberFormat="1" applyFont="1" applyFill="1" applyBorder="1" applyAlignment="1">
      <alignment/>
    </xf>
    <xf numFmtId="179" fontId="27" fillId="0" borderId="11" xfId="0" applyNumberFormat="1" applyFont="1" applyFill="1" applyBorder="1" applyAlignment="1">
      <alignment vertical="center"/>
    </xf>
    <xf numFmtId="179" fontId="20" fillId="0" borderId="11" xfId="0" applyNumberFormat="1" applyFont="1" applyFill="1" applyBorder="1" applyAlignment="1">
      <alignment vertical="center"/>
    </xf>
    <xf numFmtId="179" fontId="27" fillId="0" borderId="11" xfId="0" applyNumberFormat="1" applyFont="1" applyBorder="1" applyAlignment="1">
      <alignment horizontal="center" vertical="center"/>
    </xf>
    <xf numFmtId="179" fontId="10" fillId="0" borderId="11" xfId="0" applyNumberFormat="1" applyFont="1" applyFill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2" fillId="0" borderId="0" xfId="0" applyFont="1" applyAlignment="1" quotePrefix="1">
      <alignment horizontal="center" vertical="center" textRotation="180"/>
    </xf>
    <xf numFmtId="0" fontId="0" fillId="0" borderId="0" xfId="0" applyFont="1" applyAlignment="1">
      <alignment horizontal="center" vertical="center" textRotation="180"/>
    </xf>
    <xf numFmtId="0" fontId="20" fillId="0" borderId="2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2" fillId="0" borderId="0" xfId="0" applyFont="1" applyAlignment="1" quotePrefix="1">
      <alignment horizontal="right" vertical="center" textRotation="180"/>
    </xf>
    <xf numFmtId="0" fontId="12" fillId="0" borderId="0" xfId="0" applyFont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0" xfId="0" applyFont="1" applyAlignment="1">
      <alignment horizontal="center" vertical="center" textRotation="180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9" fontId="7" fillId="0" borderId="22" xfId="57" applyFont="1" applyBorder="1" applyAlignment="1">
      <alignment horizontal="center" vertical="center"/>
    </xf>
    <xf numFmtId="9" fontId="0" fillId="0" borderId="24" xfId="57" applyFont="1" applyBorder="1" applyAlignment="1">
      <alignment horizontal="center" vertical="center"/>
    </xf>
    <xf numFmtId="9" fontId="0" fillId="0" borderId="23" xfId="57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3" fillId="0" borderId="0" xfId="0" applyFont="1" applyAlignment="1" quotePrefix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45" fillId="0" borderId="21" xfId="0" applyFont="1" applyBorder="1" applyAlignment="1">
      <alignment horizontal="center" vertical="center"/>
    </xf>
    <xf numFmtId="0" fontId="110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7" fillId="0" borderId="0" xfId="0" applyFont="1" applyAlignment="1" quotePrefix="1">
      <alignment horizontal="center" vertical="center" textRotation="180"/>
    </xf>
    <xf numFmtId="0" fontId="7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 quotePrefix="1">
      <alignment horizontal="right" vertical="center" textRotation="180"/>
    </xf>
    <xf numFmtId="0" fontId="0" fillId="0" borderId="0" xfId="0" applyAlignment="1">
      <alignment horizontal="right" vertical="center" textRotation="180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0" fillId="0" borderId="24" xfId="0" applyFont="1" applyBorder="1" applyAlignment="1">
      <alignment horizontal="center"/>
    </xf>
    <xf numFmtId="0" fontId="103" fillId="0" borderId="23" xfId="0" applyFont="1" applyBorder="1" applyAlignment="1">
      <alignment horizontal="center"/>
    </xf>
    <xf numFmtId="0" fontId="107" fillId="0" borderId="0" xfId="0" applyFont="1" applyAlignment="1">
      <alignment horizontal="center"/>
    </xf>
    <xf numFmtId="0" fontId="19" fillId="0" borderId="0" xfId="0" applyFont="1" applyAlignment="1" quotePrefix="1">
      <alignment horizontal="center" vertical="center" textRotation="180"/>
    </xf>
    <xf numFmtId="0" fontId="4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9" fillId="0" borderId="0" xfId="0" applyFont="1" applyBorder="1" applyAlignment="1" quotePrefix="1">
      <alignment horizontal="center" vertical="center" textRotation="180"/>
    </xf>
    <xf numFmtId="0" fontId="5" fillId="0" borderId="0" xfId="0" applyFont="1" applyAlignment="1">
      <alignment horizontal="right"/>
    </xf>
    <xf numFmtId="0" fontId="19" fillId="0" borderId="0" xfId="0" applyFont="1" applyAlignment="1">
      <alignment horizontal="center" vertical="center" textRotation="180"/>
    </xf>
    <xf numFmtId="3" fontId="39" fillId="0" borderId="20" xfId="0" applyNumberFormat="1" applyFont="1" applyBorder="1" applyAlignment="1">
      <alignment horizontal="center" vertical="center"/>
    </xf>
    <xf numFmtId="3" fontId="43" fillId="0" borderId="11" xfId="0" applyNumberFormat="1" applyFont="1" applyBorder="1" applyAlignment="1">
      <alignment vertical="center"/>
    </xf>
    <xf numFmtId="3" fontId="43" fillId="0" borderId="13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horizontal="center"/>
    </xf>
    <xf numFmtId="3" fontId="43" fillId="0" borderId="14" xfId="0" applyNumberFormat="1" applyFont="1" applyBorder="1" applyAlignment="1">
      <alignment horizontal="center"/>
    </xf>
    <xf numFmtId="1" fontId="41" fillId="0" borderId="22" xfId="0" applyNumberFormat="1" applyFont="1" applyBorder="1" applyAlignment="1">
      <alignment horizontal="center"/>
    </xf>
    <xf numFmtId="1" fontId="39" fillId="0" borderId="19" xfId="0" applyNumberFormat="1" applyFont="1" applyBorder="1" applyAlignment="1">
      <alignment horizontal="center" vertical="center"/>
    </xf>
    <xf numFmtId="1" fontId="39" fillId="0" borderId="17" xfId="0" applyNumberFormat="1" applyFont="1" applyBorder="1" applyAlignment="1">
      <alignment horizontal="center" vertical="center"/>
    </xf>
    <xf numFmtId="1" fontId="43" fillId="0" borderId="12" xfId="0" applyNumberFormat="1" applyFont="1" applyBorder="1" applyAlignment="1">
      <alignment horizontal="center" vertical="center"/>
    </xf>
    <xf numFmtId="1" fontId="43" fillId="0" borderId="14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right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right"/>
    </xf>
    <xf numFmtId="3" fontId="17" fillId="0" borderId="13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39" fillId="0" borderId="20" xfId="0" applyNumberFormat="1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vertical="center" wrapText="1"/>
    </xf>
    <xf numFmtId="3" fontId="43" fillId="0" borderId="13" xfId="0" applyNumberFormat="1" applyFont="1" applyBorder="1" applyAlignment="1">
      <alignment vertical="center" wrapText="1"/>
    </xf>
    <xf numFmtId="166" fontId="17" fillId="0" borderId="13" xfId="0" applyNumberFormat="1" applyFont="1" applyBorder="1" applyAlignment="1">
      <alignment horizontal="center"/>
    </xf>
    <xf numFmtId="166" fontId="17" fillId="0" borderId="21" xfId="0" applyNumberFormat="1" applyFont="1" applyBorder="1" applyAlignment="1">
      <alignment horizontal="center"/>
    </xf>
    <xf numFmtId="166" fontId="39" fillId="0" borderId="19" xfId="0" applyNumberFormat="1" applyFont="1" applyBorder="1" applyAlignment="1">
      <alignment horizontal="center" vertical="center"/>
    </xf>
    <xf numFmtId="166" fontId="39" fillId="0" borderId="17" xfId="0" applyNumberFormat="1" applyFont="1" applyBorder="1" applyAlignment="1">
      <alignment horizontal="center" vertical="center"/>
    </xf>
    <xf numFmtId="166" fontId="39" fillId="0" borderId="12" xfId="0" applyNumberFormat="1" applyFont="1" applyBorder="1" applyAlignment="1">
      <alignment horizontal="center" vertical="center"/>
    </xf>
    <xf numFmtId="166" fontId="39" fillId="0" borderId="14" xfId="0" applyNumberFormat="1" applyFont="1" applyBorder="1" applyAlignment="1">
      <alignment horizontal="center" vertical="center"/>
    </xf>
    <xf numFmtId="166" fontId="39" fillId="0" borderId="22" xfId="0" applyNumberFormat="1" applyFont="1" applyBorder="1" applyAlignment="1">
      <alignment horizontal="center"/>
    </xf>
    <xf numFmtId="197" fontId="16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%20Qtr309\Indicator%20Qtr209\Book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INDICATOR\2008\Qr208\indicator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0"/>
      <sheetName val="Table 10 cont'd"/>
      <sheetName val="Table 10 cont'd(sec 7-9)"/>
      <sheetName val="Table 3"/>
      <sheetName val="Table 3 cont'd"/>
    </sheetNames>
    <sheetDataSet>
      <sheetData sheetId="2">
        <row r="6">
          <cell r="I6">
            <v>5610</v>
          </cell>
        </row>
        <row r="16">
          <cell r="I16">
            <v>1952</v>
          </cell>
        </row>
        <row r="26">
          <cell r="I26">
            <v>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1"/>
      <sheetName val="Table 12"/>
      <sheetName val="Table 13"/>
      <sheetName val="Table 13 cont'd"/>
      <sheetName val="Table 14"/>
      <sheetName val="Table 15&amp;1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D1">
      <selection activeCell="K9" sqref="K9"/>
    </sheetView>
  </sheetViews>
  <sheetFormatPr defaultColWidth="9.140625" defaultRowHeight="12.75"/>
  <cols>
    <col min="1" max="1" width="43.7109375" style="120" customWidth="1"/>
    <col min="2" max="3" width="12.7109375" style="120" customWidth="1"/>
    <col min="4" max="8" width="12.7109375" style="126" customWidth="1"/>
    <col min="9" max="9" width="6.7109375" style="17" customWidth="1"/>
    <col min="10" max="16384" width="9.140625" style="120" customWidth="1"/>
  </cols>
  <sheetData>
    <row r="1" spans="1:9" ht="18" customHeight="1">
      <c r="A1" s="78" t="s">
        <v>421</v>
      </c>
      <c r="I1" s="473" t="s">
        <v>183</v>
      </c>
    </row>
    <row r="2" spans="5:9" ht="20.25" customHeight="1">
      <c r="E2" s="172"/>
      <c r="F2" s="172"/>
      <c r="H2" s="172" t="s">
        <v>277</v>
      </c>
      <c r="I2" s="474"/>
    </row>
    <row r="3" spans="1:9" ht="24" customHeight="1">
      <c r="A3" s="121"/>
      <c r="B3" s="471" t="s">
        <v>275</v>
      </c>
      <c r="C3" s="471" t="s">
        <v>250</v>
      </c>
      <c r="D3" s="475" t="s">
        <v>250</v>
      </c>
      <c r="E3" s="476"/>
      <c r="F3" s="476"/>
      <c r="G3" s="477"/>
      <c r="H3" s="371" t="s">
        <v>420</v>
      </c>
      <c r="I3" s="474"/>
    </row>
    <row r="4" spans="1:9" ht="45" customHeight="1">
      <c r="A4" s="122" t="s">
        <v>9</v>
      </c>
      <c r="B4" s="472"/>
      <c r="C4" s="472"/>
      <c r="D4" s="103" t="s">
        <v>0</v>
      </c>
      <c r="E4" s="103" t="s">
        <v>1</v>
      </c>
      <c r="F4" s="129" t="s">
        <v>124</v>
      </c>
      <c r="G4" s="91" t="s">
        <v>146</v>
      </c>
      <c r="H4" s="103" t="s">
        <v>0</v>
      </c>
      <c r="I4" s="474"/>
    </row>
    <row r="5" spans="1:9" ht="36" customHeight="1">
      <c r="A5" s="123" t="s">
        <v>4</v>
      </c>
      <c r="B5" s="388">
        <v>59015</v>
      </c>
      <c r="C5" s="388">
        <f>SUM(D5:G5)</f>
        <v>56265</v>
      </c>
      <c r="D5" s="388">
        <f>D6+D7</f>
        <v>13006</v>
      </c>
      <c r="E5" s="388">
        <f>E6+E7</f>
        <v>13550</v>
      </c>
      <c r="F5" s="388">
        <f>F6+F7</f>
        <v>15078</v>
      </c>
      <c r="G5" s="388">
        <f>G6+G7</f>
        <v>14631</v>
      </c>
      <c r="H5" s="388">
        <f>H6+H7</f>
        <v>12466</v>
      </c>
      <c r="I5" s="474"/>
    </row>
    <row r="6" spans="1:9" ht="36" customHeight="1">
      <c r="A6" s="124" t="s">
        <v>5</v>
      </c>
      <c r="B6" s="391">
        <v>46427</v>
      </c>
      <c r="C6" s="391">
        <f aca="true" t="shared" si="0" ref="C6:C16">SUM(D6:G6)</f>
        <v>45845</v>
      </c>
      <c r="D6" s="391">
        <v>10735</v>
      </c>
      <c r="E6" s="391">
        <v>10976</v>
      </c>
      <c r="F6" s="391">
        <v>12398</v>
      </c>
      <c r="G6" s="391">
        <v>11736</v>
      </c>
      <c r="H6" s="391">
        <v>9795</v>
      </c>
      <c r="I6" s="474"/>
    </row>
    <row r="7" spans="1:9" ht="36" customHeight="1">
      <c r="A7" s="124" t="s">
        <v>126</v>
      </c>
      <c r="B7" s="391">
        <v>12588</v>
      </c>
      <c r="C7" s="391">
        <f t="shared" si="0"/>
        <v>10420</v>
      </c>
      <c r="D7" s="391">
        <v>2271</v>
      </c>
      <c r="E7" s="391">
        <v>2574</v>
      </c>
      <c r="F7" s="391">
        <v>2680</v>
      </c>
      <c r="G7" s="391">
        <v>2895</v>
      </c>
      <c r="H7" s="391">
        <v>2671</v>
      </c>
      <c r="I7" s="474"/>
    </row>
    <row r="8" spans="1:9" ht="36" customHeight="1">
      <c r="A8" s="123" t="s">
        <v>108</v>
      </c>
      <c r="B8" s="390">
        <v>8955</v>
      </c>
      <c r="C8" s="390">
        <f t="shared" si="0"/>
        <v>5519</v>
      </c>
      <c r="D8" s="390">
        <v>1256</v>
      </c>
      <c r="E8" s="390">
        <v>1164</v>
      </c>
      <c r="F8" s="390">
        <v>1133</v>
      </c>
      <c r="G8" s="390">
        <v>1966</v>
      </c>
      <c r="H8" s="390">
        <v>1691</v>
      </c>
      <c r="I8" s="474"/>
    </row>
    <row r="9" spans="1:9" s="126" customFormat="1" ht="36" customHeight="1">
      <c r="A9" s="125" t="s">
        <v>6</v>
      </c>
      <c r="B9" s="388">
        <v>67970</v>
      </c>
      <c r="C9" s="388">
        <f t="shared" si="0"/>
        <v>61784</v>
      </c>
      <c r="D9" s="388">
        <f>D5+D8</f>
        <v>14262</v>
      </c>
      <c r="E9" s="388">
        <f>E5+E8</f>
        <v>14714</v>
      </c>
      <c r="F9" s="388">
        <f>F5+F8</f>
        <v>16211</v>
      </c>
      <c r="G9" s="388">
        <f>G5+G8</f>
        <v>16597</v>
      </c>
      <c r="H9" s="388">
        <f>H5+H8</f>
        <v>14157</v>
      </c>
      <c r="I9" s="474"/>
    </row>
    <row r="10" spans="1:9" s="126" customFormat="1" ht="15" customHeight="1">
      <c r="A10" s="124" t="s">
        <v>109</v>
      </c>
      <c r="B10" s="157"/>
      <c r="C10" s="157"/>
      <c r="D10" s="244"/>
      <c r="E10" s="244"/>
      <c r="F10" s="244"/>
      <c r="G10" s="244"/>
      <c r="H10" s="244"/>
      <c r="I10" s="474"/>
    </row>
    <row r="11" spans="1:9" s="126" customFormat="1" ht="25.5" customHeight="1">
      <c r="A11" s="124" t="s">
        <v>215</v>
      </c>
      <c r="B11" s="391">
        <v>35080</v>
      </c>
      <c r="C11" s="391">
        <v>36066</v>
      </c>
      <c r="D11" s="391">
        <v>7885</v>
      </c>
      <c r="E11" s="391">
        <v>9682</v>
      </c>
      <c r="F11" s="391">
        <f>8631+457</f>
        <v>9088</v>
      </c>
      <c r="G11" s="469" t="s">
        <v>450</v>
      </c>
      <c r="H11" s="467">
        <f>8121+356</f>
        <v>8477</v>
      </c>
      <c r="I11" s="474"/>
    </row>
    <row r="12" spans="1:9" s="126" customFormat="1" ht="36" customHeight="1">
      <c r="A12" s="123" t="s">
        <v>144</v>
      </c>
      <c r="B12" s="389">
        <v>132165</v>
      </c>
      <c r="C12" s="389">
        <f t="shared" si="0"/>
        <v>118303</v>
      </c>
      <c r="D12" s="389">
        <v>25392</v>
      </c>
      <c r="E12" s="389">
        <v>28498</v>
      </c>
      <c r="F12" s="389">
        <v>28912</v>
      </c>
      <c r="G12" s="389">
        <v>35501</v>
      </c>
      <c r="H12" s="468">
        <v>28617</v>
      </c>
      <c r="I12" s="474"/>
    </row>
    <row r="13" spans="1:9" s="126" customFormat="1" ht="15.75" customHeight="1">
      <c r="A13" s="124" t="s">
        <v>109</v>
      </c>
      <c r="B13" s="157"/>
      <c r="C13" s="157"/>
      <c r="D13" s="157"/>
      <c r="E13" s="157"/>
      <c r="F13" s="157"/>
      <c r="G13" s="157"/>
      <c r="H13" s="244"/>
      <c r="I13" s="474"/>
    </row>
    <row r="14" spans="1:9" s="126" customFormat="1" ht="26.25" customHeight="1">
      <c r="A14" s="124" t="s">
        <v>215</v>
      </c>
      <c r="B14" s="391">
        <v>20172</v>
      </c>
      <c r="C14" s="391">
        <v>18319</v>
      </c>
      <c r="D14" s="391">
        <v>3784</v>
      </c>
      <c r="E14" s="391">
        <v>4222</v>
      </c>
      <c r="F14" s="391">
        <f>4036+1036</f>
        <v>5072</v>
      </c>
      <c r="G14" s="469" t="s">
        <v>451</v>
      </c>
      <c r="H14" s="467">
        <f>4053+573</f>
        <v>4626</v>
      </c>
      <c r="I14" s="474"/>
    </row>
    <row r="15" spans="1:9" s="126" customFormat="1" ht="36" customHeight="1">
      <c r="A15" s="127" t="s">
        <v>7</v>
      </c>
      <c r="B15" s="392">
        <v>200135</v>
      </c>
      <c r="C15" s="392">
        <f t="shared" si="0"/>
        <v>180087</v>
      </c>
      <c r="D15" s="392">
        <f>D9+D12</f>
        <v>39654</v>
      </c>
      <c r="E15" s="392">
        <f>E9+E12</f>
        <v>43212</v>
      </c>
      <c r="F15" s="392">
        <f>F9+F12</f>
        <v>45123</v>
      </c>
      <c r="G15" s="392">
        <f>G9+G12</f>
        <v>52098</v>
      </c>
      <c r="H15" s="392">
        <f>H9+H12</f>
        <v>42774</v>
      </c>
      <c r="I15" s="474"/>
    </row>
    <row r="16" spans="1:9" s="126" customFormat="1" ht="36" customHeight="1">
      <c r="A16" s="128" t="s">
        <v>8</v>
      </c>
      <c r="B16" s="392">
        <v>-64195</v>
      </c>
      <c r="C16" s="392">
        <f t="shared" si="0"/>
        <v>-56519</v>
      </c>
      <c r="D16" s="392">
        <f>D9-D12</f>
        <v>-11130</v>
      </c>
      <c r="E16" s="392">
        <f>E9-E12</f>
        <v>-13784</v>
      </c>
      <c r="F16" s="392">
        <f>F9-F12</f>
        <v>-12701</v>
      </c>
      <c r="G16" s="392">
        <f>G9-G12</f>
        <v>-18904</v>
      </c>
      <c r="H16" s="392">
        <f>H9-H12</f>
        <v>-14460</v>
      </c>
      <c r="I16" s="474"/>
    </row>
    <row r="17" spans="1:9" ht="18.75" customHeight="1">
      <c r="A17" s="159" t="s">
        <v>200</v>
      </c>
      <c r="I17" s="474"/>
    </row>
    <row r="18" spans="1:9" ht="15.75">
      <c r="A18" s="159" t="s">
        <v>191</v>
      </c>
      <c r="I18" s="474"/>
    </row>
    <row r="19" ht="12.75">
      <c r="I19" s="474"/>
    </row>
  </sheetData>
  <sheetProtection/>
  <mergeCells count="4">
    <mergeCell ref="B3:B4"/>
    <mergeCell ref="I1:I19"/>
    <mergeCell ref="D3:G3"/>
    <mergeCell ref="C3:C4"/>
  </mergeCells>
  <printOptions/>
  <pageMargins left="0.5" right="0.24" top="0.75" bottom="0" header="0.18" footer="0.28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J53"/>
  <sheetViews>
    <sheetView zoomScalePageLayoutView="0" workbookViewId="0" topLeftCell="A1">
      <selection activeCell="F54" sqref="F54"/>
    </sheetView>
  </sheetViews>
  <sheetFormatPr defaultColWidth="9.140625" defaultRowHeight="12.75"/>
  <cols>
    <col min="1" max="1" width="6.421875" style="3" customWidth="1"/>
    <col min="2" max="2" width="26.140625" style="3" customWidth="1"/>
    <col min="3" max="4" width="13.28125" style="3" customWidth="1"/>
    <col min="5" max="5" width="13.28125" style="87" customWidth="1"/>
    <col min="6" max="6" width="15.00390625" style="87" customWidth="1"/>
    <col min="7" max="9" width="13.28125" style="87" customWidth="1"/>
    <col min="10" max="10" width="9.140625" style="3" customWidth="1"/>
    <col min="11" max="16384" width="9.140625" style="3" customWidth="1"/>
  </cols>
  <sheetData>
    <row r="1" spans="1:10" s="5" customFormat="1" ht="37.5" customHeight="1">
      <c r="A1" s="30" t="s">
        <v>432</v>
      </c>
      <c r="E1" s="118"/>
      <c r="F1" s="118"/>
      <c r="G1" s="118"/>
      <c r="H1" s="118"/>
      <c r="I1" s="118"/>
      <c r="J1" s="473" t="s">
        <v>248</v>
      </c>
    </row>
    <row r="2" spans="1:10" ht="15.75" customHeight="1">
      <c r="A2" s="12"/>
      <c r="E2" s="167"/>
      <c r="F2" s="167"/>
      <c r="G2" s="167"/>
      <c r="I2" s="167" t="s">
        <v>409</v>
      </c>
      <c r="J2" s="473"/>
    </row>
    <row r="3" spans="1:10" ht="14.25" customHeight="1">
      <c r="A3" s="504" t="s">
        <v>10</v>
      </c>
      <c r="B3" s="505"/>
      <c r="C3" s="479" t="s">
        <v>278</v>
      </c>
      <c r="D3" s="471" t="s">
        <v>415</v>
      </c>
      <c r="E3" s="509" t="s">
        <v>251</v>
      </c>
      <c r="F3" s="502"/>
      <c r="G3" s="502"/>
      <c r="H3" s="503"/>
      <c r="I3" s="377" t="s">
        <v>427</v>
      </c>
      <c r="J3" s="473"/>
    </row>
    <row r="4" spans="1:10" ht="12" customHeight="1">
      <c r="A4" s="506"/>
      <c r="B4" s="507"/>
      <c r="C4" s="508"/>
      <c r="D4" s="472"/>
      <c r="E4" s="103" t="s">
        <v>0</v>
      </c>
      <c r="F4" s="103" t="s">
        <v>1</v>
      </c>
      <c r="G4" s="35" t="s">
        <v>124</v>
      </c>
      <c r="H4" s="35" t="s">
        <v>146</v>
      </c>
      <c r="I4" s="103" t="s">
        <v>0</v>
      </c>
      <c r="J4" s="473"/>
    </row>
    <row r="5" spans="1:10" ht="11.25" customHeight="1">
      <c r="A5" s="351"/>
      <c r="B5" s="352" t="s">
        <v>156</v>
      </c>
      <c r="C5" s="415">
        <v>59015</v>
      </c>
      <c r="D5" s="415">
        <f>SUM(E5:H5)</f>
        <v>56265</v>
      </c>
      <c r="E5" s="415">
        <f>E6+E19+E30+E42+E47</f>
        <v>13006</v>
      </c>
      <c r="F5" s="415">
        <f>F6+F19+F30+F42+F47</f>
        <v>13550</v>
      </c>
      <c r="G5" s="415">
        <f>G6+G19+G30+G42+G47</f>
        <v>15078</v>
      </c>
      <c r="H5" s="415">
        <f>H6+H19+H30+H42+H47</f>
        <v>14631</v>
      </c>
      <c r="I5" s="415">
        <f>I6+I19+I30+I42+I47</f>
        <v>12466</v>
      </c>
      <c r="J5" s="473"/>
    </row>
    <row r="6" spans="1:10" ht="10.5" customHeight="1">
      <c r="A6" s="351" t="s">
        <v>128</v>
      </c>
      <c r="B6" s="353"/>
      <c r="C6" s="416">
        <v>40136</v>
      </c>
      <c r="D6" s="416">
        <f aca="true" t="shared" si="0" ref="D6:D50">SUM(E6:H6)</f>
        <v>37429</v>
      </c>
      <c r="E6" s="416">
        <v>9159</v>
      </c>
      <c r="F6" s="416">
        <v>8739</v>
      </c>
      <c r="G6" s="416">
        <v>9968</v>
      </c>
      <c r="H6" s="416">
        <v>9563</v>
      </c>
      <c r="I6" s="416">
        <v>7611</v>
      </c>
      <c r="J6" s="473"/>
    </row>
    <row r="7" spans="1:10" ht="10.5" customHeight="1">
      <c r="A7" s="351"/>
      <c r="B7" s="353" t="s">
        <v>38</v>
      </c>
      <c r="C7" s="417">
        <v>213</v>
      </c>
      <c r="D7" s="417">
        <f t="shared" si="0"/>
        <v>318</v>
      </c>
      <c r="E7" s="417">
        <v>75</v>
      </c>
      <c r="F7" s="421">
        <v>82</v>
      </c>
      <c r="G7" s="417">
        <v>89</v>
      </c>
      <c r="H7" s="417">
        <v>72</v>
      </c>
      <c r="I7" s="417">
        <v>65</v>
      </c>
      <c r="J7" s="473"/>
    </row>
    <row r="8" spans="1:10" ht="10.5" customHeight="1">
      <c r="A8" s="284"/>
      <c r="B8" s="353" t="s">
        <v>11</v>
      </c>
      <c r="C8" s="417">
        <v>1945</v>
      </c>
      <c r="D8" s="417">
        <f t="shared" si="0"/>
        <v>1454</v>
      </c>
      <c r="E8" s="417">
        <v>334</v>
      </c>
      <c r="F8" s="421">
        <v>402</v>
      </c>
      <c r="G8" s="417">
        <v>384</v>
      </c>
      <c r="H8" s="417">
        <v>334</v>
      </c>
      <c r="I8" s="417">
        <v>251</v>
      </c>
      <c r="J8" s="473"/>
    </row>
    <row r="9" spans="1:10" ht="10.5" customHeight="1">
      <c r="A9" s="284"/>
      <c r="B9" s="353" t="s">
        <v>263</v>
      </c>
      <c r="C9" s="417">
        <v>340</v>
      </c>
      <c r="D9" s="417">
        <f t="shared" si="0"/>
        <v>325</v>
      </c>
      <c r="E9" s="417">
        <v>62</v>
      </c>
      <c r="F9" s="421">
        <v>105</v>
      </c>
      <c r="G9" s="417">
        <v>51</v>
      </c>
      <c r="H9" s="417">
        <v>107</v>
      </c>
      <c r="I9" s="417">
        <v>31</v>
      </c>
      <c r="J9" s="473"/>
    </row>
    <row r="10" spans="1:10" ht="10.5" customHeight="1">
      <c r="A10" s="284"/>
      <c r="B10" s="353" t="s">
        <v>12</v>
      </c>
      <c r="C10" s="417">
        <v>7915</v>
      </c>
      <c r="D10" s="417">
        <f t="shared" si="0"/>
        <v>9336</v>
      </c>
      <c r="E10" s="417">
        <v>1584</v>
      </c>
      <c r="F10" s="421">
        <v>2186</v>
      </c>
      <c r="G10" s="417">
        <v>2971</v>
      </c>
      <c r="H10" s="417">
        <v>2595</v>
      </c>
      <c r="I10" s="417">
        <v>1845</v>
      </c>
      <c r="J10" s="473"/>
    </row>
    <row r="11" spans="1:10" ht="10.5" customHeight="1">
      <c r="A11" s="284"/>
      <c r="B11" s="353" t="s">
        <v>13</v>
      </c>
      <c r="C11" s="417">
        <v>1695</v>
      </c>
      <c r="D11" s="417">
        <f t="shared" si="0"/>
        <v>1335</v>
      </c>
      <c r="E11" s="417">
        <v>302</v>
      </c>
      <c r="F11" s="421">
        <v>366</v>
      </c>
      <c r="G11" s="417">
        <v>394</v>
      </c>
      <c r="H11" s="417">
        <v>273</v>
      </c>
      <c r="I11" s="417">
        <v>317</v>
      </c>
      <c r="J11" s="473"/>
    </row>
    <row r="12" spans="1:10" ht="10.5" customHeight="1">
      <c r="A12" s="284"/>
      <c r="B12" s="353" t="s">
        <v>14</v>
      </c>
      <c r="C12" s="417">
        <v>2686</v>
      </c>
      <c r="D12" s="417">
        <f t="shared" si="0"/>
        <v>3119</v>
      </c>
      <c r="E12" s="417">
        <v>978</v>
      </c>
      <c r="F12" s="421">
        <v>783</v>
      </c>
      <c r="G12" s="417">
        <v>529</v>
      </c>
      <c r="H12" s="417">
        <v>829</v>
      </c>
      <c r="I12" s="417">
        <v>723</v>
      </c>
      <c r="J12" s="473"/>
    </row>
    <row r="13" spans="1:10" ht="10.5" customHeight="1">
      <c r="A13" s="284"/>
      <c r="B13" s="353" t="s">
        <v>15</v>
      </c>
      <c r="C13" s="417">
        <v>801</v>
      </c>
      <c r="D13" s="417">
        <f t="shared" si="0"/>
        <v>829</v>
      </c>
      <c r="E13" s="417">
        <v>154</v>
      </c>
      <c r="F13" s="421">
        <v>192</v>
      </c>
      <c r="G13" s="417">
        <v>248</v>
      </c>
      <c r="H13" s="417">
        <v>235</v>
      </c>
      <c r="I13" s="417">
        <v>174</v>
      </c>
      <c r="J13" s="473"/>
    </row>
    <row r="14" spans="1:10" ht="10.5" customHeight="1">
      <c r="A14" s="284"/>
      <c r="B14" s="353" t="s">
        <v>16</v>
      </c>
      <c r="C14" s="417">
        <v>731</v>
      </c>
      <c r="D14" s="417">
        <f t="shared" si="0"/>
        <v>1432</v>
      </c>
      <c r="E14" s="417">
        <v>114</v>
      </c>
      <c r="F14" s="421">
        <v>117</v>
      </c>
      <c r="G14" s="417">
        <v>1124</v>
      </c>
      <c r="H14" s="417">
        <v>77</v>
      </c>
      <c r="I14" s="417">
        <v>75</v>
      </c>
      <c r="J14" s="473"/>
    </row>
    <row r="15" spans="1:10" ht="10.5" customHeight="1">
      <c r="A15" s="284"/>
      <c r="B15" s="353" t="s">
        <v>19</v>
      </c>
      <c r="C15" s="417">
        <v>1902</v>
      </c>
      <c r="D15" s="417">
        <f t="shared" si="0"/>
        <v>2574</v>
      </c>
      <c r="E15" s="417">
        <v>696</v>
      </c>
      <c r="F15" s="421">
        <v>676</v>
      </c>
      <c r="G15" s="417">
        <v>634</v>
      </c>
      <c r="H15" s="417">
        <v>568</v>
      </c>
      <c r="I15" s="417">
        <v>778</v>
      </c>
      <c r="J15" s="473"/>
    </row>
    <row r="16" spans="1:10" ht="10.5" customHeight="1">
      <c r="A16" s="284"/>
      <c r="B16" s="353" t="s">
        <v>31</v>
      </c>
      <c r="C16" s="417">
        <v>933</v>
      </c>
      <c r="D16" s="417">
        <f t="shared" si="0"/>
        <v>760</v>
      </c>
      <c r="E16" s="417">
        <v>194</v>
      </c>
      <c r="F16" s="421">
        <v>195</v>
      </c>
      <c r="G16" s="417">
        <v>127</v>
      </c>
      <c r="H16" s="417">
        <v>244</v>
      </c>
      <c r="I16" s="417">
        <v>238</v>
      </c>
      <c r="J16" s="473"/>
    </row>
    <row r="17" spans="1:10" ht="10.5" customHeight="1">
      <c r="A17" s="284"/>
      <c r="B17" s="353" t="s">
        <v>18</v>
      </c>
      <c r="C17" s="417">
        <v>20134</v>
      </c>
      <c r="D17" s="417">
        <f t="shared" si="0"/>
        <v>15170</v>
      </c>
      <c r="E17" s="417">
        <v>4522</v>
      </c>
      <c r="F17" s="421">
        <v>3454</v>
      </c>
      <c r="G17" s="417">
        <v>3162</v>
      </c>
      <c r="H17" s="417">
        <v>4032</v>
      </c>
      <c r="I17" s="417">
        <v>2843</v>
      </c>
      <c r="J17" s="473"/>
    </row>
    <row r="18" spans="1:10" ht="10.5" customHeight="1">
      <c r="A18" s="284"/>
      <c r="B18" s="285" t="s">
        <v>20</v>
      </c>
      <c r="C18" s="417">
        <v>841</v>
      </c>
      <c r="D18" s="417">
        <f t="shared" si="0"/>
        <v>777</v>
      </c>
      <c r="E18" s="417">
        <f>E6-SUM(E7:E17)</f>
        <v>144</v>
      </c>
      <c r="F18" s="421">
        <f>F6-SUM(F7:F17)</f>
        <v>181</v>
      </c>
      <c r="G18" s="417">
        <f>G6-SUM(G7:G17)</f>
        <v>255</v>
      </c>
      <c r="H18" s="417">
        <f>H6-SUM(H7:H17)</f>
        <v>197</v>
      </c>
      <c r="I18" s="417">
        <f>I6-SUM(I7:I17)</f>
        <v>271</v>
      </c>
      <c r="J18" s="473"/>
    </row>
    <row r="19" spans="1:10" ht="10.5" customHeight="1">
      <c r="A19" s="351" t="s">
        <v>129</v>
      </c>
      <c r="B19" s="285"/>
      <c r="C19" s="422">
        <v>4412</v>
      </c>
      <c r="D19" s="422">
        <f t="shared" si="0"/>
        <v>2910</v>
      </c>
      <c r="E19" s="422">
        <v>507</v>
      </c>
      <c r="F19" s="422">
        <v>701</v>
      </c>
      <c r="G19" s="422">
        <v>847</v>
      </c>
      <c r="H19" s="422">
        <v>855</v>
      </c>
      <c r="I19" s="422">
        <v>1089</v>
      </c>
      <c r="J19" s="473"/>
    </row>
    <row r="20" spans="1:10" ht="10.5" customHeight="1">
      <c r="A20" s="351"/>
      <c r="B20" s="285" t="s">
        <v>151</v>
      </c>
      <c r="C20" s="417">
        <v>267</v>
      </c>
      <c r="D20" s="417">
        <f t="shared" si="0"/>
        <v>203</v>
      </c>
      <c r="E20" s="418">
        <v>14</v>
      </c>
      <c r="F20" s="428">
        <v>54</v>
      </c>
      <c r="G20" s="418">
        <v>72</v>
      </c>
      <c r="H20" s="418">
        <v>63</v>
      </c>
      <c r="I20" s="417">
        <v>44</v>
      </c>
      <c r="J20" s="473"/>
    </row>
    <row r="21" spans="1:10" ht="13.5">
      <c r="A21" s="284"/>
      <c r="B21" s="285" t="s">
        <v>411</v>
      </c>
      <c r="C21" s="417">
        <v>143</v>
      </c>
      <c r="D21" s="417">
        <f t="shared" si="0"/>
        <v>253</v>
      </c>
      <c r="E21" s="418">
        <v>33</v>
      </c>
      <c r="F21" s="428">
        <v>53</v>
      </c>
      <c r="G21" s="418">
        <v>78</v>
      </c>
      <c r="H21" s="418">
        <v>89</v>
      </c>
      <c r="I21" s="417">
        <v>24</v>
      </c>
      <c r="J21" s="473"/>
    </row>
    <row r="22" spans="1:10" ht="10.5" customHeight="1">
      <c r="A22" s="284"/>
      <c r="B22" s="285" t="s">
        <v>23</v>
      </c>
      <c r="C22" s="417">
        <v>479</v>
      </c>
      <c r="D22" s="417">
        <f t="shared" si="0"/>
        <v>329</v>
      </c>
      <c r="E22" s="418">
        <v>64</v>
      </c>
      <c r="F22" s="428">
        <v>100</v>
      </c>
      <c r="G22" s="418">
        <v>85</v>
      </c>
      <c r="H22" s="418">
        <v>80</v>
      </c>
      <c r="I22" s="417">
        <v>197</v>
      </c>
      <c r="J22" s="473"/>
    </row>
    <row r="23" spans="1:10" ht="10.5" customHeight="1">
      <c r="A23" s="284"/>
      <c r="B23" s="285" t="s">
        <v>30</v>
      </c>
      <c r="C23" s="417">
        <v>250</v>
      </c>
      <c r="D23" s="417">
        <f t="shared" si="0"/>
        <v>320</v>
      </c>
      <c r="E23" s="418">
        <v>42</v>
      </c>
      <c r="F23" s="428">
        <v>92</v>
      </c>
      <c r="G23" s="418">
        <v>74</v>
      </c>
      <c r="H23" s="419">
        <v>112</v>
      </c>
      <c r="I23" s="417">
        <v>233</v>
      </c>
      <c r="J23" s="473"/>
    </row>
    <row r="24" spans="1:10" ht="10.5" customHeight="1">
      <c r="A24" s="284"/>
      <c r="B24" s="285" t="s">
        <v>234</v>
      </c>
      <c r="C24" s="417">
        <v>164</v>
      </c>
      <c r="D24" s="417">
        <f t="shared" si="0"/>
        <v>198</v>
      </c>
      <c r="E24" s="418">
        <v>27</v>
      </c>
      <c r="F24" s="428">
        <v>36</v>
      </c>
      <c r="G24" s="418">
        <v>69</v>
      </c>
      <c r="H24" s="418">
        <v>66</v>
      </c>
      <c r="I24" s="417">
        <v>52</v>
      </c>
      <c r="J24" s="473"/>
    </row>
    <row r="25" spans="1:10" ht="10.5" customHeight="1">
      <c r="A25" s="284"/>
      <c r="B25" s="285" t="s">
        <v>267</v>
      </c>
      <c r="C25" s="417">
        <v>133</v>
      </c>
      <c r="D25" s="417">
        <f t="shared" si="0"/>
        <v>169</v>
      </c>
      <c r="E25" s="418">
        <v>40</v>
      </c>
      <c r="F25" s="428">
        <v>78</v>
      </c>
      <c r="G25" s="420">
        <v>1</v>
      </c>
      <c r="H25" s="418">
        <v>50</v>
      </c>
      <c r="I25" s="417">
        <v>24</v>
      </c>
      <c r="J25" s="473"/>
    </row>
    <row r="26" spans="1:10" ht="10.5" customHeight="1">
      <c r="A26" s="284"/>
      <c r="B26" s="285" t="s">
        <v>26</v>
      </c>
      <c r="C26" s="417">
        <v>242</v>
      </c>
      <c r="D26" s="417">
        <f t="shared" si="0"/>
        <v>322</v>
      </c>
      <c r="E26" s="418">
        <v>28</v>
      </c>
      <c r="F26" s="428">
        <v>57</v>
      </c>
      <c r="G26" s="419">
        <v>101</v>
      </c>
      <c r="H26" s="419">
        <v>136</v>
      </c>
      <c r="I26" s="417">
        <v>101</v>
      </c>
      <c r="J26" s="473"/>
    </row>
    <row r="27" spans="1:10" ht="10.5" customHeight="1">
      <c r="A27" s="284"/>
      <c r="B27" s="285" t="s">
        <v>235</v>
      </c>
      <c r="C27" s="417">
        <v>415</v>
      </c>
      <c r="D27" s="417">
        <f t="shared" si="0"/>
        <v>228</v>
      </c>
      <c r="E27" s="418">
        <v>68</v>
      </c>
      <c r="F27" s="428">
        <v>38</v>
      </c>
      <c r="G27" s="418">
        <v>47</v>
      </c>
      <c r="H27" s="418">
        <v>75</v>
      </c>
      <c r="I27" s="417">
        <v>91</v>
      </c>
      <c r="J27" s="473"/>
    </row>
    <row r="28" spans="1:10" ht="10.5" customHeight="1">
      <c r="A28" s="284"/>
      <c r="B28" s="285" t="s">
        <v>65</v>
      </c>
      <c r="C28" s="417">
        <v>1820</v>
      </c>
      <c r="D28" s="417">
        <f t="shared" si="0"/>
        <v>184</v>
      </c>
      <c r="E28" s="418">
        <v>31</v>
      </c>
      <c r="F28" s="428">
        <v>55</v>
      </c>
      <c r="G28" s="418">
        <v>50</v>
      </c>
      <c r="H28" s="418">
        <v>48</v>
      </c>
      <c r="I28" s="417">
        <v>54</v>
      </c>
      <c r="J28" s="473"/>
    </row>
    <row r="29" spans="1:10" ht="10.5" customHeight="1">
      <c r="A29" s="284"/>
      <c r="B29" s="285" t="s">
        <v>20</v>
      </c>
      <c r="C29" s="417">
        <v>499</v>
      </c>
      <c r="D29" s="417">
        <f t="shared" si="0"/>
        <v>704</v>
      </c>
      <c r="E29" s="419">
        <f>E19-SUM(E20:E28)</f>
        <v>160</v>
      </c>
      <c r="F29" s="428">
        <f>F19-SUM(F20:F28)</f>
        <v>138</v>
      </c>
      <c r="G29" s="419">
        <f>G19-SUM(G20:G28)</f>
        <v>270</v>
      </c>
      <c r="H29" s="419">
        <f>H19-SUM(H20:H28)</f>
        <v>136</v>
      </c>
      <c r="I29" s="417">
        <f>I19-SUM(I20:I28)</f>
        <v>269</v>
      </c>
      <c r="J29" s="473"/>
    </row>
    <row r="30" spans="1:10" ht="10.5" customHeight="1">
      <c r="A30" s="351" t="s">
        <v>130</v>
      </c>
      <c r="B30" s="285"/>
      <c r="C30" s="416">
        <v>9826</v>
      </c>
      <c r="D30" s="416">
        <f t="shared" si="0"/>
        <v>10591</v>
      </c>
      <c r="E30" s="416">
        <v>2159</v>
      </c>
      <c r="F30" s="429">
        <v>2648</v>
      </c>
      <c r="G30" s="416">
        <v>2797</v>
      </c>
      <c r="H30" s="416">
        <v>2987</v>
      </c>
      <c r="I30" s="422">
        <v>2307</v>
      </c>
      <c r="J30" s="473"/>
    </row>
    <row r="31" spans="1:10" ht="10.5" customHeight="1">
      <c r="A31" s="284"/>
      <c r="B31" s="285" t="s">
        <v>74</v>
      </c>
      <c r="C31" s="417">
        <v>167</v>
      </c>
      <c r="D31" s="417">
        <f t="shared" si="0"/>
        <v>104</v>
      </c>
      <c r="E31" s="417">
        <v>37</v>
      </c>
      <c r="F31" s="428">
        <v>27</v>
      </c>
      <c r="G31" s="417">
        <v>17</v>
      </c>
      <c r="H31" s="417">
        <v>23</v>
      </c>
      <c r="I31" s="417">
        <v>17</v>
      </c>
      <c r="J31" s="473"/>
    </row>
    <row r="32" spans="1:10" ht="10.5" customHeight="1">
      <c r="A32" s="284"/>
      <c r="B32" s="285" t="s">
        <v>94</v>
      </c>
      <c r="C32" s="417">
        <v>93</v>
      </c>
      <c r="D32" s="417">
        <f t="shared" si="0"/>
        <v>22</v>
      </c>
      <c r="E32" s="417">
        <v>7</v>
      </c>
      <c r="F32" s="428">
        <v>12</v>
      </c>
      <c r="G32" s="417">
        <v>1</v>
      </c>
      <c r="H32" s="417">
        <v>2</v>
      </c>
      <c r="I32" s="417">
        <v>12</v>
      </c>
      <c r="J32" s="473"/>
    </row>
    <row r="33" spans="1:10" ht="10.5" customHeight="1">
      <c r="A33" s="284"/>
      <c r="B33" s="285" t="s">
        <v>24</v>
      </c>
      <c r="C33" s="417">
        <v>246</v>
      </c>
      <c r="D33" s="417">
        <f t="shared" si="0"/>
        <v>224</v>
      </c>
      <c r="E33" s="417">
        <v>57</v>
      </c>
      <c r="F33" s="428">
        <v>47</v>
      </c>
      <c r="G33" s="417">
        <v>33</v>
      </c>
      <c r="H33" s="417">
        <v>87</v>
      </c>
      <c r="I33" s="417">
        <v>99</v>
      </c>
      <c r="J33" s="473"/>
    </row>
    <row r="34" spans="1:10" ht="10.5" customHeight="1">
      <c r="A34" s="284"/>
      <c r="B34" s="285" t="s">
        <v>180</v>
      </c>
      <c r="C34" s="417">
        <v>3451</v>
      </c>
      <c r="D34" s="417">
        <f t="shared" si="0"/>
        <v>3606</v>
      </c>
      <c r="E34" s="417">
        <v>712</v>
      </c>
      <c r="F34" s="428">
        <v>1012</v>
      </c>
      <c r="G34" s="417">
        <v>990</v>
      </c>
      <c r="H34" s="417">
        <v>892</v>
      </c>
      <c r="I34" s="417">
        <v>791</v>
      </c>
      <c r="J34" s="473"/>
    </row>
    <row r="35" spans="1:10" ht="10.5" customHeight="1">
      <c r="A35" s="284"/>
      <c r="B35" s="285" t="s">
        <v>264</v>
      </c>
      <c r="C35" s="417">
        <v>305</v>
      </c>
      <c r="D35" s="417">
        <f t="shared" si="0"/>
        <v>236</v>
      </c>
      <c r="E35" s="417">
        <v>48</v>
      </c>
      <c r="F35" s="428">
        <v>52</v>
      </c>
      <c r="G35" s="417">
        <v>76</v>
      </c>
      <c r="H35" s="417">
        <v>60</v>
      </c>
      <c r="I35" s="417">
        <v>55</v>
      </c>
      <c r="J35" s="473"/>
    </row>
    <row r="36" spans="1:10" ht="10.5" customHeight="1">
      <c r="A36" s="284"/>
      <c r="B36" s="285" t="s">
        <v>77</v>
      </c>
      <c r="C36" s="417">
        <v>51</v>
      </c>
      <c r="D36" s="417">
        <f t="shared" si="0"/>
        <v>82</v>
      </c>
      <c r="E36" s="417">
        <v>6</v>
      </c>
      <c r="F36" s="428">
        <v>11</v>
      </c>
      <c r="G36" s="417">
        <v>30</v>
      </c>
      <c r="H36" s="417">
        <v>35</v>
      </c>
      <c r="I36" s="417">
        <v>16</v>
      </c>
      <c r="J36" s="473"/>
    </row>
    <row r="37" spans="1:10" ht="10.5" customHeight="1">
      <c r="A37" s="284"/>
      <c r="B37" s="285" t="s">
        <v>17</v>
      </c>
      <c r="C37" s="417">
        <v>2022</v>
      </c>
      <c r="D37" s="417">
        <f t="shared" si="0"/>
        <v>2331</v>
      </c>
      <c r="E37" s="417">
        <v>401</v>
      </c>
      <c r="F37" s="428">
        <v>538</v>
      </c>
      <c r="G37" s="417">
        <v>619</v>
      </c>
      <c r="H37" s="417">
        <v>773</v>
      </c>
      <c r="I37" s="417">
        <v>416</v>
      </c>
      <c r="J37" s="473"/>
    </row>
    <row r="38" spans="1:10" ht="10.5" customHeight="1">
      <c r="A38" s="284"/>
      <c r="B38" s="285" t="s">
        <v>25</v>
      </c>
      <c r="C38" s="417">
        <v>769</v>
      </c>
      <c r="D38" s="417">
        <f t="shared" si="0"/>
        <v>922</v>
      </c>
      <c r="E38" s="417">
        <v>178</v>
      </c>
      <c r="F38" s="428">
        <v>235</v>
      </c>
      <c r="G38" s="417">
        <v>215</v>
      </c>
      <c r="H38" s="417">
        <v>294</v>
      </c>
      <c r="I38" s="417">
        <v>177</v>
      </c>
      <c r="J38" s="473"/>
    </row>
    <row r="39" spans="1:10" ht="10.5" customHeight="1">
      <c r="A39" s="284"/>
      <c r="B39" s="285" t="s">
        <v>169</v>
      </c>
      <c r="C39" s="417">
        <v>2146</v>
      </c>
      <c r="D39" s="417">
        <f t="shared" si="0"/>
        <v>2592</v>
      </c>
      <c r="E39" s="417">
        <v>620</v>
      </c>
      <c r="F39" s="428">
        <v>606</v>
      </c>
      <c r="G39" s="417">
        <v>654</v>
      </c>
      <c r="H39" s="417">
        <v>712</v>
      </c>
      <c r="I39" s="417">
        <v>583</v>
      </c>
      <c r="J39" s="473"/>
    </row>
    <row r="40" spans="1:10" ht="10.5" customHeight="1">
      <c r="A40" s="284"/>
      <c r="B40" s="285" t="s">
        <v>82</v>
      </c>
      <c r="C40" s="417">
        <v>41</v>
      </c>
      <c r="D40" s="417">
        <f t="shared" si="0"/>
        <v>19</v>
      </c>
      <c r="E40" s="417">
        <v>6</v>
      </c>
      <c r="F40" s="428">
        <v>2</v>
      </c>
      <c r="G40" s="417">
        <v>7</v>
      </c>
      <c r="H40" s="417">
        <v>4</v>
      </c>
      <c r="I40" s="417">
        <v>9</v>
      </c>
      <c r="J40" s="473"/>
    </row>
    <row r="41" spans="1:10" ht="10.5" customHeight="1">
      <c r="A41" s="284"/>
      <c r="B41" s="285" t="s">
        <v>20</v>
      </c>
      <c r="C41" s="417">
        <v>535</v>
      </c>
      <c r="D41" s="417">
        <f t="shared" si="0"/>
        <v>453</v>
      </c>
      <c r="E41" s="417">
        <f>E30-SUM(E31:E40)</f>
        <v>87</v>
      </c>
      <c r="F41" s="428">
        <f>F30-SUM(F31:F40)</f>
        <v>106</v>
      </c>
      <c r="G41" s="417">
        <f>G30-SUM(G31:G40)</f>
        <v>155</v>
      </c>
      <c r="H41" s="417">
        <f>H30-SUM(H31:H40)</f>
        <v>105</v>
      </c>
      <c r="I41" s="417">
        <f>I30-SUM(I31:I40)</f>
        <v>132</v>
      </c>
      <c r="J41" s="473"/>
    </row>
    <row r="42" spans="1:10" ht="10.5" customHeight="1">
      <c r="A42" s="351" t="s">
        <v>131</v>
      </c>
      <c r="B42" s="285"/>
      <c r="C42" s="432">
        <v>4379</v>
      </c>
      <c r="D42" s="432">
        <f t="shared" si="0"/>
        <v>5107</v>
      </c>
      <c r="E42" s="432">
        <v>1134</v>
      </c>
      <c r="F42" s="429">
        <v>1428</v>
      </c>
      <c r="G42" s="432">
        <v>1390</v>
      </c>
      <c r="H42" s="432">
        <v>1155</v>
      </c>
      <c r="I42" s="416">
        <v>1399</v>
      </c>
      <c r="J42" s="473"/>
    </row>
    <row r="43" spans="1:10" ht="10.5" customHeight="1">
      <c r="A43" s="284"/>
      <c r="B43" s="285" t="s">
        <v>22</v>
      </c>
      <c r="C43" s="417">
        <v>136</v>
      </c>
      <c r="D43" s="417">
        <f t="shared" si="0"/>
        <v>222</v>
      </c>
      <c r="E43" s="417">
        <v>51</v>
      </c>
      <c r="F43" s="428">
        <v>91</v>
      </c>
      <c r="G43" s="417">
        <v>48</v>
      </c>
      <c r="H43" s="417">
        <v>32</v>
      </c>
      <c r="I43" s="417">
        <v>41</v>
      </c>
      <c r="J43" s="473"/>
    </row>
    <row r="44" spans="1:10" ht="10.5" customHeight="1">
      <c r="A44" s="284"/>
      <c r="B44" s="285" t="s">
        <v>28</v>
      </c>
      <c r="C44" s="417">
        <v>3926</v>
      </c>
      <c r="D44" s="417">
        <f t="shared" si="0"/>
        <v>4656</v>
      </c>
      <c r="E44" s="417">
        <v>1039</v>
      </c>
      <c r="F44" s="428">
        <v>1271</v>
      </c>
      <c r="G44" s="417">
        <v>1280</v>
      </c>
      <c r="H44" s="417">
        <v>1066</v>
      </c>
      <c r="I44" s="417">
        <v>1300</v>
      </c>
      <c r="J44" s="473"/>
    </row>
    <row r="45" spans="1:10" ht="10.5" customHeight="1">
      <c r="A45" s="284"/>
      <c r="B45" s="285" t="s">
        <v>268</v>
      </c>
      <c r="C45" s="417">
        <v>119</v>
      </c>
      <c r="D45" s="417">
        <f t="shared" si="0"/>
        <v>73</v>
      </c>
      <c r="E45" s="417">
        <v>21</v>
      </c>
      <c r="F45" s="428">
        <v>28</v>
      </c>
      <c r="G45" s="417">
        <v>9</v>
      </c>
      <c r="H45" s="417">
        <v>15</v>
      </c>
      <c r="I45" s="417">
        <v>19</v>
      </c>
      <c r="J45" s="473"/>
    </row>
    <row r="46" spans="1:10" ht="10.5" customHeight="1">
      <c r="A46" s="284"/>
      <c r="B46" s="285" t="s">
        <v>20</v>
      </c>
      <c r="C46" s="417">
        <v>198</v>
      </c>
      <c r="D46" s="417">
        <f t="shared" si="0"/>
        <v>156</v>
      </c>
      <c r="E46" s="417">
        <f>E42-SUM(E43:E45)</f>
        <v>23</v>
      </c>
      <c r="F46" s="428">
        <f>F42-SUM(F43:F45)</f>
        <v>38</v>
      </c>
      <c r="G46" s="417">
        <f>G42-SUM(G43:G45)</f>
        <v>53</v>
      </c>
      <c r="H46" s="417">
        <f>H42-SUM(H43:H45)</f>
        <v>42</v>
      </c>
      <c r="I46" s="417">
        <f>I42-SUM(I43:I45)</f>
        <v>39</v>
      </c>
      <c r="J46" s="473"/>
    </row>
    <row r="47" spans="1:10" ht="10.5" customHeight="1">
      <c r="A47" s="351" t="s">
        <v>132</v>
      </c>
      <c r="B47" s="285"/>
      <c r="C47" s="424">
        <v>262</v>
      </c>
      <c r="D47" s="424">
        <f t="shared" si="0"/>
        <v>228</v>
      </c>
      <c r="E47" s="565">
        <v>47</v>
      </c>
      <c r="F47" s="430">
        <v>34</v>
      </c>
      <c r="G47" s="425">
        <v>76</v>
      </c>
      <c r="H47" s="426">
        <v>71</v>
      </c>
      <c r="I47" s="423">
        <v>60</v>
      </c>
      <c r="J47" s="473"/>
    </row>
    <row r="48" spans="1:10" ht="10.5" customHeight="1">
      <c r="A48" s="284"/>
      <c r="B48" s="285" t="s">
        <v>21</v>
      </c>
      <c r="C48" s="433">
        <v>201</v>
      </c>
      <c r="D48" s="417">
        <f t="shared" si="0"/>
        <v>170</v>
      </c>
      <c r="E48" s="436">
        <v>37</v>
      </c>
      <c r="F48" s="428">
        <v>22</v>
      </c>
      <c r="G48" s="417">
        <v>62</v>
      </c>
      <c r="H48" s="417">
        <v>49</v>
      </c>
      <c r="I48" s="417">
        <v>53</v>
      </c>
      <c r="J48" s="473"/>
    </row>
    <row r="49" spans="1:10" ht="10.5" customHeight="1">
      <c r="A49" s="284"/>
      <c r="B49" s="353" t="s">
        <v>265</v>
      </c>
      <c r="C49" s="434">
        <v>20</v>
      </c>
      <c r="D49" s="436">
        <f t="shared" si="0"/>
        <v>17</v>
      </c>
      <c r="E49" s="438">
        <v>5</v>
      </c>
      <c r="F49" s="428">
        <v>2</v>
      </c>
      <c r="G49" s="417">
        <v>6</v>
      </c>
      <c r="H49" s="417">
        <v>4</v>
      </c>
      <c r="I49" s="417">
        <v>5</v>
      </c>
      <c r="J49" s="473"/>
    </row>
    <row r="50" spans="1:10" ht="10.5" customHeight="1">
      <c r="A50" s="354"/>
      <c r="B50" s="355" t="s">
        <v>20</v>
      </c>
      <c r="C50" s="435">
        <v>41</v>
      </c>
      <c r="D50" s="437">
        <f t="shared" si="0"/>
        <v>41</v>
      </c>
      <c r="E50" s="439">
        <f>E47-SUM(E48:E49)</f>
        <v>5</v>
      </c>
      <c r="F50" s="431">
        <f>F47-SUM(F48:F49)</f>
        <v>10</v>
      </c>
      <c r="G50" s="427">
        <f>G47-SUM(G48:G49)</f>
        <v>8</v>
      </c>
      <c r="H50" s="427">
        <f>H47-SUM(H48:H49)</f>
        <v>18</v>
      </c>
      <c r="I50" s="427">
        <f>I47-SUM(I48:I49)</f>
        <v>2</v>
      </c>
      <c r="J50" s="473"/>
    </row>
    <row r="51" spans="1:10" ht="12.75" customHeight="1">
      <c r="A51" s="94" t="s">
        <v>192</v>
      </c>
      <c r="C51" s="3" t="s">
        <v>247</v>
      </c>
      <c r="D51" s="3" t="s">
        <v>266</v>
      </c>
      <c r="J51" s="473"/>
    </row>
    <row r="52" spans="1:10" ht="12" customHeight="1">
      <c r="A52" s="75"/>
      <c r="J52" s="151"/>
    </row>
    <row r="53" spans="2:4" ht="12.75">
      <c r="B53" s="28"/>
      <c r="C53" s="63"/>
      <c r="D53" s="63"/>
    </row>
  </sheetData>
  <sheetProtection/>
  <mergeCells count="5">
    <mergeCell ref="J1:J51"/>
    <mergeCell ref="A3:B4"/>
    <mergeCell ref="C3:C4"/>
    <mergeCell ref="E3:H3"/>
    <mergeCell ref="D3:D4"/>
  </mergeCells>
  <printOptions/>
  <pageMargins left="0.6" right="0.25" top="0" bottom="0" header="0.18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J53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5.00390625" style="3" customWidth="1"/>
    <col min="2" max="2" width="26.421875" style="3" customWidth="1"/>
    <col min="3" max="4" width="13.140625" style="3" customWidth="1"/>
    <col min="5" max="9" width="13.140625" style="87" customWidth="1"/>
    <col min="10" max="10" width="7.57421875" style="3" customWidth="1"/>
    <col min="11" max="16384" width="9.140625" style="3" customWidth="1"/>
  </cols>
  <sheetData>
    <row r="1" spans="1:10" s="72" customFormat="1" ht="18" customHeight="1">
      <c r="A1" s="30" t="s">
        <v>435</v>
      </c>
      <c r="E1" s="214"/>
      <c r="F1" s="214"/>
      <c r="G1" s="214"/>
      <c r="H1" s="214"/>
      <c r="I1" s="214"/>
      <c r="J1" s="473" t="s">
        <v>174</v>
      </c>
    </row>
    <row r="2" spans="1:10" ht="11.25" customHeight="1">
      <c r="A2" s="12"/>
      <c r="E2" s="167"/>
      <c r="F2" s="167"/>
      <c r="G2" s="167"/>
      <c r="I2" s="167" t="s">
        <v>410</v>
      </c>
      <c r="J2" s="473"/>
    </row>
    <row r="3" spans="1:10" ht="18" customHeight="1">
      <c r="A3" s="504" t="s">
        <v>10</v>
      </c>
      <c r="B3" s="505"/>
      <c r="C3" s="479" t="s">
        <v>279</v>
      </c>
      <c r="D3" s="471" t="s">
        <v>250</v>
      </c>
      <c r="E3" s="509" t="s">
        <v>253</v>
      </c>
      <c r="F3" s="502"/>
      <c r="G3" s="502"/>
      <c r="H3" s="503"/>
      <c r="I3" s="377" t="s">
        <v>433</v>
      </c>
      <c r="J3" s="473"/>
    </row>
    <row r="4" spans="1:10" ht="12.75" customHeight="1">
      <c r="A4" s="510"/>
      <c r="B4" s="511"/>
      <c r="C4" s="512"/>
      <c r="D4" s="472"/>
      <c r="E4" s="103" t="s">
        <v>0</v>
      </c>
      <c r="F4" s="103" t="s">
        <v>1</v>
      </c>
      <c r="G4" s="35" t="s">
        <v>124</v>
      </c>
      <c r="H4" s="35" t="s">
        <v>146</v>
      </c>
      <c r="I4" s="103" t="s">
        <v>0</v>
      </c>
      <c r="J4" s="473"/>
    </row>
    <row r="5" spans="1:10" ht="12.75" customHeight="1">
      <c r="A5" s="21" t="s">
        <v>150</v>
      </c>
      <c r="B5" s="356" t="s">
        <v>156</v>
      </c>
      <c r="C5" s="440">
        <v>46427</v>
      </c>
      <c r="D5" s="440">
        <f>SUM(E5:H5)</f>
        <v>45845</v>
      </c>
      <c r="E5" s="441">
        <f>E6+E19+E30+E42+E47</f>
        <v>10735</v>
      </c>
      <c r="F5" s="441">
        <f>F6+F19+F30+F42+F47</f>
        <v>10976</v>
      </c>
      <c r="G5" s="441">
        <f>G6+G19+G30+G42+G47</f>
        <v>12398</v>
      </c>
      <c r="H5" s="441">
        <f>H6+H19+H30+H42+H47</f>
        <v>11736</v>
      </c>
      <c r="I5" s="441">
        <f>I6+I19+I30+I42+I47</f>
        <v>9795</v>
      </c>
      <c r="J5" s="473"/>
    </row>
    <row r="6" spans="1:10" ht="9.75" customHeight="1">
      <c r="A6" s="351" t="s">
        <v>128</v>
      </c>
      <c r="B6" s="353"/>
      <c r="C6" s="442">
        <v>36280</v>
      </c>
      <c r="D6" s="442">
        <f aca="true" t="shared" si="0" ref="D6:D50">SUM(E6:H6)</f>
        <v>33959</v>
      </c>
      <c r="E6" s="442">
        <v>8146</v>
      </c>
      <c r="F6" s="442">
        <v>7841</v>
      </c>
      <c r="G6" s="442">
        <v>9240</v>
      </c>
      <c r="H6" s="442">
        <v>8732</v>
      </c>
      <c r="I6" s="446">
        <v>6774</v>
      </c>
      <c r="J6" s="473"/>
    </row>
    <row r="7" spans="1:10" ht="9.75" customHeight="1">
      <c r="A7" s="351"/>
      <c r="B7" s="353" t="s">
        <v>38</v>
      </c>
      <c r="C7" s="443">
        <v>197</v>
      </c>
      <c r="D7" s="443">
        <f t="shared" si="0"/>
        <v>316</v>
      </c>
      <c r="E7" s="443">
        <v>74</v>
      </c>
      <c r="F7" s="443">
        <v>82</v>
      </c>
      <c r="G7" s="443">
        <v>89</v>
      </c>
      <c r="H7" s="443">
        <v>71</v>
      </c>
      <c r="I7" s="417">
        <v>64</v>
      </c>
      <c r="J7" s="473"/>
    </row>
    <row r="8" spans="1:10" ht="9.75" customHeight="1">
      <c r="A8" s="284"/>
      <c r="B8" s="353" t="s">
        <v>11</v>
      </c>
      <c r="C8" s="443">
        <v>1933</v>
      </c>
      <c r="D8" s="443">
        <f t="shared" si="0"/>
        <v>1385</v>
      </c>
      <c r="E8" s="443">
        <v>328</v>
      </c>
      <c r="F8" s="443">
        <v>393</v>
      </c>
      <c r="G8" s="443">
        <v>359</v>
      </c>
      <c r="H8" s="443">
        <v>305</v>
      </c>
      <c r="I8" s="417">
        <v>240</v>
      </c>
      <c r="J8" s="473"/>
    </row>
    <row r="9" spans="1:10" ht="9.75" customHeight="1">
      <c r="A9" s="284"/>
      <c r="B9" s="357" t="s">
        <v>263</v>
      </c>
      <c r="C9" s="443">
        <v>50</v>
      </c>
      <c r="D9" s="443">
        <f t="shared" si="0"/>
        <v>104</v>
      </c>
      <c r="E9" s="443">
        <v>17</v>
      </c>
      <c r="F9" s="443">
        <v>41</v>
      </c>
      <c r="G9" s="443">
        <v>24</v>
      </c>
      <c r="H9" s="443">
        <v>22</v>
      </c>
      <c r="I9" s="417">
        <v>9</v>
      </c>
      <c r="J9" s="473"/>
    </row>
    <row r="10" spans="1:10" ht="9.75" customHeight="1">
      <c r="A10" s="284"/>
      <c r="B10" s="353" t="s">
        <v>12</v>
      </c>
      <c r="C10" s="443">
        <v>6677</v>
      </c>
      <c r="D10" s="443">
        <f t="shared" si="0"/>
        <v>8312</v>
      </c>
      <c r="E10" s="443">
        <v>1291</v>
      </c>
      <c r="F10" s="443">
        <v>1860</v>
      </c>
      <c r="G10" s="443">
        <v>2723</v>
      </c>
      <c r="H10" s="443">
        <v>2438</v>
      </c>
      <c r="I10" s="417">
        <v>1699</v>
      </c>
      <c r="J10" s="473"/>
    </row>
    <row r="11" spans="1:10" ht="9.75" customHeight="1">
      <c r="A11" s="284"/>
      <c r="B11" s="353" t="s">
        <v>13</v>
      </c>
      <c r="C11" s="443">
        <v>1397</v>
      </c>
      <c r="D11" s="443">
        <f t="shared" si="0"/>
        <v>1240</v>
      </c>
      <c r="E11" s="443">
        <v>287</v>
      </c>
      <c r="F11" s="443">
        <v>339</v>
      </c>
      <c r="G11" s="443">
        <v>366</v>
      </c>
      <c r="H11" s="443">
        <v>248</v>
      </c>
      <c r="I11" s="417">
        <v>284</v>
      </c>
      <c r="J11" s="473"/>
    </row>
    <row r="12" spans="1:10" ht="9.75" customHeight="1">
      <c r="A12" s="284"/>
      <c r="B12" s="353" t="s">
        <v>14</v>
      </c>
      <c r="C12" s="443">
        <v>2093</v>
      </c>
      <c r="D12" s="443">
        <f t="shared" si="0"/>
        <v>2645</v>
      </c>
      <c r="E12" s="443">
        <v>806</v>
      </c>
      <c r="F12" s="443">
        <v>653</v>
      </c>
      <c r="G12" s="443">
        <v>441</v>
      </c>
      <c r="H12" s="443">
        <v>745</v>
      </c>
      <c r="I12" s="417">
        <v>628</v>
      </c>
      <c r="J12" s="473"/>
    </row>
    <row r="13" spans="1:10" ht="9.75" customHeight="1">
      <c r="A13" s="284"/>
      <c r="B13" s="353" t="s">
        <v>15</v>
      </c>
      <c r="C13" s="443">
        <v>783</v>
      </c>
      <c r="D13" s="443">
        <f t="shared" si="0"/>
        <v>710</v>
      </c>
      <c r="E13" s="443">
        <v>147</v>
      </c>
      <c r="F13" s="443">
        <v>159</v>
      </c>
      <c r="G13" s="443">
        <v>209</v>
      </c>
      <c r="H13" s="443">
        <v>195</v>
      </c>
      <c r="I13" s="417">
        <v>163</v>
      </c>
      <c r="J13" s="473"/>
    </row>
    <row r="14" spans="1:10" ht="9.75" customHeight="1">
      <c r="A14" s="284"/>
      <c r="B14" s="353" t="s">
        <v>16</v>
      </c>
      <c r="C14" s="443">
        <v>615</v>
      </c>
      <c r="D14" s="443">
        <f t="shared" si="0"/>
        <v>1374</v>
      </c>
      <c r="E14" s="443">
        <v>86</v>
      </c>
      <c r="F14" s="443">
        <v>116</v>
      </c>
      <c r="G14" s="443">
        <v>1096</v>
      </c>
      <c r="H14" s="443">
        <v>76</v>
      </c>
      <c r="I14" s="417">
        <v>68</v>
      </c>
      <c r="J14" s="473"/>
    </row>
    <row r="15" spans="1:10" ht="9.75" customHeight="1">
      <c r="A15" s="284"/>
      <c r="B15" s="353" t="s">
        <v>19</v>
      </c>
      <c r="C15" s="443">
        <v>1289</v>
      </c>
      <c r="D15" s="443">
        <f t="shared" si="0"/>
        <v>1765</v>
      </c>
      <c r="E15" s="443">
        <v>384</v>
      </c>
      <c r="F15" s="443">
        <v>539</v>
      </c>
      <c r="G15" s="443">
        <v>470</v>
      </c>
      <c r="H15" s="443">
        <v>372</v>
      </c>
      <c r="I15" s="417">
        <v>523</v>
      </c>
      <c r="J15" s="473"/>
    </row>
    <row r="16" spans="1:10" ht="9.75" customHeight="1">
      <c r="A16" s="284"/>
      <c r="B16" s="353" t="s">
        <v>31</v>
      </c>
      <c r="C16" s="443">
        <v>759</v>
      </c>
      <c r="D16" s="443">
        <f t="shared" si="0"/>
        <v>590</v>
      </c>
      <c r="E16" s="443">
        <v>140</v>
      </c>
      <c r="F16" s="443">
        <v>172</v>
      </c>
      <c r="G16" s="443">
        <v>120</v>
      </c>
      <c r="H16" s="443">
        <v>158</v>
      </c>
      <c r="I16" s="417">
        <v>155</v>
      </c>
      <c r="J16" s="473"/>
    </row>
    <row r="17" spans="1:10" ht="9.75" customHeight="1">
      <c r="A17" s="284"/>
      <c r="B17" s="353" t="s">
        <v>18</v>
      </c>
      <c r="C17" s="443">
        <v>19980</v>
      </c>
      <c r="D17" s="443">
        <f t="shared" si="0"/>
        <v>14966</v>
      </c>
      <c r="E17" s="443">
        <v>4488</v>
      </c>
      <c r="F17" s="443">
        <v>3374</v>
      </c>
      <c r="G17" s="443">
        <v>3137</v>
      </c>
      <c r="H17" s="443">
        <v>3967</v>
      </c>
      <c r="I17" s="417">
        <v>2775</v>
      </c>
      <c r="J17" s="473"/>
    </row>
    <row r="18" spans="1:10" s="93" customFormat="1" ht="9.75" customHeight="1">
      <c r="A18" s="284"/>
      <c r="B18" s="285" t="s">
        <v>20</v>
      </c>
      <c r="C18" s="443">
        <v>507</v>
      </c>
      <c r="D18" s="443">
        <f t="shared" si="0"/>
        <v>552</v>
      </c>
      <c r="E18" s="443">
        <f>E6-SUM(E7:E17)</f>
        <v>98</v>
      </c>
      <c r="F18" s="443">
        <f>F6-SUM(F7:F17)</f>
        <v>113</v>
      </c>
      <c r="G18" s="443">
        <f>G6-SUM(G7:G17)</f>
        <v>206</v>
      </c>
      <c r="H18" s="443">
        <f>H6-SUM(H7:H17)</f>
        <v>135</v>
      </c>
      <c r="I18" s="417">
        <f>I6-SUM(I7:I17)</f>
        <v>166</v>
      </c>
      <c r="J18" s="473"/>
    </row>
    <row r="19" spans="1:10" ht="9.75" customHeight="1">
      <c r="A19" s="351" t="s">
        <v>129</v>
      </c>
      <c r="B19" s="285"/>
      <c r="C19" s="442">
        <v>672</v>
      </c>
      <c r="D19" s="442">
        <f t="shared" si="0"/>
        <v>747</v>
      </c>
      <c r="E19" s="442">
        <v>137</v>
      </c>
      <c r="F19" s="442">
        <v>202</v>
      </c>
      <c r="G19" s="442">
        <v>207</v>
      </c>
      <c r="H19" s="442">
        <v>201</v>
      </c>
      <c r="I19" s="446">
        <v>177</v>
      </c>
      <c r="J19" s="473"/>
    </row>
    <row r="20" spans="1:10" ht="9.75" customHeight="1">
      <c r="A20" s="351"/>
      <c r="B20" s="285" t="s">
        <v>151</v>
      </c>
      <c r="C20" s="443">
        <v>59</v>
      </c>
      <c r="D20" s="443">
        <f t="shared" si="0"/>
        <v>57</v>
      </c>
      <c r="E20" s="443">
        <v>4</v>
      </c>
      <c r="F20" s="443">
        <v>18</v>
      </c>
      <c r="G20" s="443">
        <v>14</v>
      </c>
      <c r="H20" s="443">
        <v>21</v>
      </c>
      <c r="I20" s="417">
        <v>31</v>
      </c>
      <c r="J20" s="473"/>
    </row>
    <row r="21" spans="1:10" ht="13.5">
      <c r="A21" s="284"/>
      <c r="B21" s="285" t="s">
        <v>412</v>
      </c>
      <c r="C21" s="443">
        <v>98</v>
      </c>
      <c r="D21" s="443">
        <f t="shared" si="0"/>
        <v>153</v>
      </c>
      <c r="E21" s="443">
        <v>16</v>
      </c>
      <c r="F21" s="443">
        <v>32</v>
      </c>
      <c r="G21" s="443">
        <v>52</v>
      </c>
      <c r="H21" s="443">
        <v>53</v>
      </c>
      <c r="I21" s="417">
        <v>14</v>
      </c>
      <c r="J21" s="473"/>
    </row>
    <row r="22" spans="1:10" ht="9.75" customHeight="1">
      <c r="A22" s="284"/>
      <c r="B22" s="285" t="s">
        <v>23</v>
      </c>
      <c r="C22" s="443">
        <v>173</v>
      </c>
      <c r="D22" s="443">
        <f t="shared" si="0"/>
        <v>127</v>
      </c>
      <c r="E22" s="443">
        <v>24</v>
      </c>
      <c r="F22" s="443">
        <v>36</v>
      </c>
      <c r="G22" s="443">
        <v>38</v>
      </c>
      <c r="H22" s="443">
        <v>29</v>
      </c>
      <c r="I22" s="417">
        <v>42</v>
      </c>
      <c r="J22" s="473"/>
    </row>
    <row r="23" spans="1:10" ht="9.75" customHeight="1">
      <c r="A23" s="284"/>
      <c r="B23" s="285" t="s">
        <v>30</v>
      </c>
      <c r="C23" s="443">
        <v>34</v>
      </c>
      <c r="D23" s="443">
        <f t="shared" si="0"/>
        <v>33</v>
      </c>
      <c r="E23" s="443">
        <v>7</v>
      </c>
      <c r="F23" s="443">
        <v>7</v>
      </c>
      <c r="G23" s="443">
        <v>9</v>
      </c>
      <c r="H23" s="443">
        <v>10</v>
      </c>
      <c r="I23" s="417">
        <v>10</v>
      </c>
      <c r="J23" s="473"/>
    </row>
    <row r="24" spans="1:10" ht="9.75" customHeight="1">
      <c r="A24" s="284"/>
      <c r="B24" s="285" t="s">
        <v>234</v>
      </c>
      <c r="C24" s="443">
        <v>6</v>
      </c>
      <c r="D24" s="443">
        <f t="shared" si="0"/>
        <v>4</v>
      </c>
      <c r="E24" s="444">
        <v>0</v>
      </c>
      <c r="F24" s="444">
        <v>0</v>
      </c>
      <c r="G24" s="443">
        <v>3</v>
      </c>
      <c r="H24" s="443">
        <v>1</v>
      </c>
      <c r="I24" s="444">
        <v>0</v>
      </c>
      <c r="J24" s="473"/>
    </row>
    <row r="25" spans="1:10" ht="9.75" customHeight="1">
      <c r="A25" s="284"/>
      <c r="B25" s="285" t="s">
        <v>267</v>
      </c>
      <c r="C25" s="444">
        <v>0</v>
      </c>
      <c r="D25" s="444">
        <f t="shared" si="0"/>
        <v>0</v>
      </c>
      <c r="E25" s="444">
        <v>0</v>
      </c>
      <c r="F25" s="444">
        <v>0</v>
      </c>
      <c r="G25" s="444">
        <v>0</v>
      </c>
      <c r="H25" s="444">
        <v>0</v>
      </c>
      <c r="I25" s="444">
        <v>0</v>
      </c>
      <c r="J25" s="473"/>
    </row>
    <row r="26" spans="1:10" ht="9.75" customHeight="1">
      <c r="A26" s="284"/>
      <c r="B26" s="285" t="s">
        <v>26</v>
      </c>
      <c r="C26" s="443">
        <v>33</v>
      </c>
      <c r="D26" s="443">
        <f t="shared" si="0"/>
        <v>42</v>
      </c>
      <c r="E26" s="443">
        <v>3</v>
      </c>
      <c r="F26" s="443">
        <v>9</v>
      </c>
      <c r="G26" s="443">
        <v>10</v>
      </c>
      <c r="H26" s="443">
        <v>20</v>
      </c>
      <c r="I26" s="417">
        <v>20</v>
      </c>
      <c r="J26" s="473"/>
    </row>
    <row r="27" spans="1:10" ht="9.75" customHeight="1">
      <c r="A27" s="284"/>
      <c r="B27" s="285" t="s">
        <v>235</v>
      </c>
      <c r="C27" s="443">
        <v>30</v>
      </c>
      <c r="D27" s="443">
        <f t="shared" si="0"/>
        <v>21</v>
      </c>
      <c r="E27" s="443">
        <v>2</v>
      </c>
      <c r="F27" s="443">
        <v>6</v>
      </c>
      <c r="G27" s="443">
        <v>8</v>
      </c>
      <c r="H27" s="443">
        <v>5</v>
      </c>
      <c r="I27" s="417">
        <v>4</v>
      </c>
      <c r="J27" s="473"/>
    </row>
    <row r="28" spans="1:10" ht="9.75" customHeight="1">
      <c r="A28" s="284"/>
      <c r="B28" s="285" t="s">
        <v>65</v>
      </c>
      <c r="C28" s="443">
        <v>32</v>
      </c>
      <c r="D28" s="443">
        <f t="shared" si="0"/>
        <v>32</v>
      </c>
      <c r="E28" s="443">
        <v>12</v>
      </c>
      <c r="F28" s="443">
        <v>7</v>
      </c>
      <c r="G28" s="443">
        <v>5</v>
      </c>
      <c r="H28" s="443">
        <v>8</v>
      </c>
      <c r="I28" s="417">
        <v>10</v>
      </c>
      <c r="J28" s="473"/>
    </row>
    <row r="29" spans="1:10" ht="9.75" customHeight="1">
      <c r="A29" s="284"/>
      <c r="B29" s="285" t="s">
        <v>20</v>
      </c>
      <c r="C29" s="443">
        <v>207</v>
      </c>
      <c r="D29" s="443">
        <f t="shared" si="0"/>
        <v>278</v>
      </c>
      <c r="E29" s="443">
        <f>E19-SUM(E20:E28)</f>
        <v>69</v>
      </c>
      <c r="F29" s="443">
        <f>F19-SUM(F20:F28)</f>
        <v>87</v>
      </c>
      <c r="G29" s="443">
        <f>G19-SUM(G20:G28)</f>
        <v>68</v>
      </c>
      <c r="H29" s="443">
        <f>H19-SUM(H20:H28)</f>
        <v>54</v>
      </c>
      <c r="I29" s="417">
        <f>I19-SUM(I20:I28)</f>
        <v>46</v>
      </c>
      <c r="J29" s="473"/>
    </row>
    <row r="30" spans="1:10" ht="9.75" customHeight="1">
      <c r="A30" s="351" t="s">
        <v>130</v>
      </c>
      <c r="B30" s="285"/>
      <c r="C30" s="442">
        <v>5346</v>
      </c>
      <c r="D30" s="442">
        <f t="shared" si="0"/>
        <v>6293</v>
      </c>
      <c r="E30" s="442">
        <v>1375</v>
      </c>
      <c r="F30" s="442">
        <v>1547</v>
      </c>
      <c r="G30" s="442">
        <v>1651</v>
      </c>
      <c r="H30" s="442">
        <v>1720</v>
      </c>
      <c r="I30" s="446">
        <v>1451</v>
      </c>
      <c r="J30" s="473"/>
    </row>
    <row r="31" spans="1:10" ht="9.75" customHeight="1">
      <c r="A31" s="284"/>
      <c r="B31" s="285" t="s">
        <v>74</v>
      </c>
      <c r="C31" s="443">
        <v>28</v>
      </c>
      <c r="D31" s="443">
        <f t="shared" si="0"/>
        <v>32</v>
      </c>
      <c r="E31" s="443">
        <v>8</v>
      </c>
      <c r="F31" s="443">
        <v>8</v>
      </c>
      <c r="G31" s="443">
        <v>9</v>
      </c>
      <c r="H31" s="443">
        <v>7</v>
      </c>
      <c r="I31" s="417">
        <v>6</v>
      </c>
      <c r="J31" s="473"/>
    </row>
    <row r="32" spans="1:10" ht="9.75" customHeight="1">
      <c r="A32" s="284"/>
      <c r="B32" s="285" t="s">
        <v>94</v>
      </c>
      <c r="C32" s="443">
        <v>88</v>
      </c>
      <c r="D32" s="443">
        <f t="shared" si="0"/>
        <v>20</v>
      </c>
      <c r="E32" s="443">
        <v>7</v>
      </c>
      <c r="F32" s="443">
        <v>11</v>
      </c>
      <c r="G32" s="443">
        <v>1</v>
      </c>
      <c r="H32" s="443">
        <v>1</v>
      </c>
      <c r="I32" s="417">
        <v>12</v>
      </c>
      <c r="J32" s="473"/>
    </row>
    <row r="33" spans="1:10" ht="9.75" customHeight="1">
      <c r="A33" s="284"/>
      <c r="B33" s="285" t="s">
        <v>24</v>
      </c>
      <c r="C33" s="443">
        <v>172</v>
      </c>
      <c r="D33" s="443">
        <f t="shared" si="0"/>
        <v>196</v>
      </c>
      <c r="E33" s="443">
        <v>45</v>
      </c>
      <c r="F33" s="443">
        <v>46</v>
      </c>
      <c r="G33" s="443">
        <v>29</v>
      </c>
      <c r="H33" s="443">
        <v>76</v>
      </c>
      <c r="I33" s="417">
        <v>94</v>
      </c>
      <c r="J33" s="473"/>
    </row>
    <row r="34" spans="1:10" ht="9.75" customHeight="1">
      <c r="A34" s="284"/>
      <c r="B34" s="285" t="s">
        <v>180</v>
      </c>
      <c r="C34" s="443">
        <v>1649</v>
      </c>
      <c r="D34" s="443">
        <f t="shared" si="0"/>
        <v>2026</v>
      </c>
      <c r="E34" s="443">
        <v>422</v>
      </c>
      <c r="F34" s="443">
        <v>551</v>
      </c>
      <c r="G34" s="443">
        <v>577</v>
      </c>
      <c r="H34" s="443">
        <v>476</v>
      </c>
      <c r="I34" s="417">
        <v>430</v>
      </c>
      <c r="J34" s="473"/>
    </row>
    <row r="35" spans="1:10" ht="9.75" customHeight="1">
      <c r="A35" s="284"/>
      <c r="B35" s="285" t="s">
        <v>264</v>
      </c>
      <c r="C35" s="443">
        <v>102</v>
      </c>
      <c r="D35" s="443">
        <f t="shared" si="0"/>
        <v>106</v>
      </c>
      <c r="E35" s="443">
        <v>20</v>
      </c>
      <c r="F35" s="443">
        <v>26</v>
      </c>
      <c r="G35" s="443">
        <v>34</v>
      </c>
      <c r="H35" s="443">
        <v>26</v>
      </c>
      <c r="I35" s="417">
        <v>31</v>
      </c>
      <c r="J35" s="473"/>
    </row>
    <row r="36" spans="1:10" ht="9.75" customHeight="1">
      <c r="A36" s="284"/>
      <c r="B36" s="285" t="s">
        <v>77</v>
      </c>
      <c r="C36" s="443">
        <v>47</v>
      </c>
      <c r="D36" s="443">
        <f t="shared" si="0"/>
        <v>52</v>
      </c>
      <c r="E36" s="443">
        <v>3</v>
      </c>
      <c r="F36" s="443">
        <v>7</v>
      </c>
      <c r="G36" s="443">
        <v>22</v>
      </c>
      <c r="H36" s="443">
        <v>20</v>
      </c>
      <c r="I36" s="417">
        <v>14</v>
      </c>
      <c r="J36" s="473"/>
    </row>
    <row r="37" spans="1:10" ht="9.75" customHeight="1">
      <c r="A37" s="284"/>
      <c r="B37" s="285" t="s">
        <v>17</v>
      </c>
      <c r="C37" s="443">
        <v>844</v>
      </c>
      <c r="D37" s="443">
        <f t="shared" si="0"/>
        <v>974</v>
      </c>
      <c r="E37" s="443">
        <v>195</v>
      </c>
      <c r="F37" s="443">
        <v>242</v>
      </c>
      <c r="G37" s="443">
        <v>234</v>
      </c>
      <c r="H37" s="443">
        <v>303</v>
      </c>
      <c r="I37" s="417">
        <v>195</v>
      </c>
      <c r="J37" s="473"/>
    </row>
    <row r="38" spans="1:10" ht="9.75" customHeight="1">
      <c r="A38" s="284"/>
      <c r="B38" s="285" t="s">
        <v>25</v>
      </c>
      <c r="C38" s="443">
        <v>306</v>
      </c>
      <c r="D38" s="443">
        <f t="shared" si="0"/>
        <v>353</v>
      </c>
      <c r="E38" s="443">
        <v>80</v>
      </c>
      <c r="F38" s="443">
        <v>87</v>
      </c>
      <c r="G38" s="443">
        <v>76</v>
      </c>
      <c r="H38" s="443">
        <v>110</v>
      </c>
      <c r="I38" s="417">
        <v>83</v>
      </c>
      <c r="J38" s="473"/>
    </row>
    <row r="39" spans="1:10" ht="9.75" customHeight="1">
      <c r="A39" s="284"/>
      <c r="B39" s="285" t="s">
        <v>169</v>
      </c>
      <c r="C39" s="443">
        <v>1810</v>
      </c>
      <c r="D39" s="443">
        <f t="shared" si="0"/>
        <v>2227</v>
      </c>
      <c r="E39" s="443">
        <v>544</v>
      </c>
      <c r="F39" s="443">
        <v>499</v>
      </c>
      <c r="G39" s="443">
        <v>560</v>
      </c>
      <c r="H39" s="443">
        <v>624</v>
      </c>
      <c r="I39" s="417">
        <v>509</v>
      </c>
      <c r="J39" s="473"/>
    </row>
    <row r="40" spans="1:10" ht="9.75" customHeight="1">
      <c r="A40" s="284"/>
      <c r="B40" s="285" t="s">
        <v>82</v>
      </c>
      <c r="C40" s="443">
        <v>25</v>
      </c>
      <c r="D40" s="443">
        <f t="shared" si="0"/>
        <v>2</v>
      </c>
      <c r="E40" s="443">
        <v>1</v>
      </c>
      <c r="F40" s="443">
        <v>1</v>
      </c>
      <c r="G40" s="444">
        <v>0</v>
      </c>
      <c r="H40" s="444">
        <v>0</v>
      </c>
      <c r="I40" s="444">
        <v>0</v>
      </c>
      <c r="J40" s="473"/>
    </row>
    <row r="41" spans="1:10" ht="9.75" customHeight="1">
      <c r="A41" s="284"/>
      <c r="B41" s="285" t="s">
        <v>20</v>
      </c>
      <c r="C41" s="443">
        <v>275</v>
      </c>
      <c r="D41" s="443">
        <f t="shared" si="0"/>
        <v>305</v>
      </c>
      <c r="E41" s="443">
        <f>E30-SUM(E31:E40)</f>
        <v>50</v>
      </c>
      <c r="F41" s="443">
        <f>F30-SUM(F31:F40)</f>
        <v>69</v>
      </c>
      <c r="G41" s="443">
        <f>G30-SUM(G31:G40)</f>
        <v>109</v>
      </c>
      <c r="H41" s="443">
        <f>H30-SUM(H31:H40)</f>
        <v>77</v>
      </c>
      <c r="I41" s="417">
        <f>I30-SUM(I31:I40)</f>
        <v>77</v>
      </c>
      <c r="J41" s="473"/>
    </row>
    <row r="42" spans="1:10" ht="9.75" customHeight="1">
      <c r="A42" s="351" t="s">
        <v>131</v>
      </c>
      <c r="B42" s="285"/>
      <c r="C42" s="442">
        <v>3948</v>
      </c>
      <c r="D42" s="442">
        <f t="shared" si="0"/>
        <v>4712</v>
      </c>
      <c r="E42" s="442">
        <v>1048</v>
      </c>
      <c r="F42" s="442">
        <v>1367</v>
      </c>
      <c r="G42" s="442">
        <v>1249</v>
      </c>
      <c r="H42" s="442">
        <v>1048</v>
      </c>
      <c r="I42" s="446">
        <v>1343</v>
      </c>
      <c r="J42" s="473"/>
    </row>
    <row r="43" spans="1:10" ht="9.75" customHeight="1">
      <c r="A43" s="284"/>
      <c r="B43" s="285" t="s">
        <v>22</v>
      </c>
      <c r="C43" s="443">
        <v>134</v>
      </c>
      <c r="D43" s="443">
        <f t="shared" si="0"/>
        <v>218</v>
      </c>
      <c r="E43" s="443">
        <v>51</v>
      </c>
      <c r="F43" s="443">
        <v>90</v>
      </c>
      <c r="G43" s="443">
        <v>48</v>
      </c>
      <c r="H43" s="443">
        <v>29</v>
      </c>
      <c r="I43" s="417">
        <v>41</v>
      </c>
      <c r="J43" s="473"/>
    </row>
    <row r="44" spans="1:10" ht="9.75" customHeight="1">
      <c r="A44" s="284"/>
      <c r="B44" s="285" t="s">
        <v>28</v>
      </c>
      <c r="C44" s="443">
        <v>3619</v>
      </c>
      <c r="D44" s="443">
        <f t="shared" si="0"/>
        <v>4346</v>
      </c>
      <c r="E44" s="443">
        <v>963</v>
      </c>
      <c r="F44" s="443">
        <v>1221</v>
      </c>
      <c r="G44" s="443">
        <v>1174</v>
      </c>
      <c r="H44" s="443">
        <v>988</v>
      </c>
      <c r="I44" s="417">
        <v>1262</v>
      </c>
      <c r="J44" s="473"/>
    </row>
    <row r="45" spans="1:10" ht="9.75" customHeight="1">
      <c r="A45" s="284"/>
      <c r="B45" s="285" t="s">
        <v>268</v>
      </c>
      <c r="C45" s="443">
        <v>93</v>
      </c>
      <c r="D45" s="443">
        <f t="shared" si="0"/>
        <v>73</v>
      </c>
      <c r="E45" s="443">
        <v>21</v>
      </c>
      <c r="F45" s="443">
        <v>28</v>
      </c>
      <c r="G45" s="443">
        <v>9</v>
      </c>
      <c r="H45" s="443">
        <v>15</v>
      </c>
      <c r="I45" s="417">
        <v>19</v>
      </c>
      <c r="J45" s="473"/>
    </row>
    <row r="46" spans="1:10" ht="9.75" customHeight="1">
      <c r="A46" s="284"/>
      <c r="B46" s="285" t="s">
        <v>20</v>
      </c>
      <c r="C46" s="443">
        <v>102</v>
      </c>
      <c r="D46" s="443">
        <f t="shared" si="0"/>
        <v>75</v>
      </c>
      <c r="E46" s="443">
        <f>E42-SUM(E43:E45)</f>
        <v>13</v>
      </c>
      <c r="F46" s="443">
        <f>F42-SUM(F43:F45)</f>
        <v>28</v>
      </c>
      <c r="G46" s="443">
        <f>G42-SUM(G43:G45)</f>
        <v>18</v>
      </c>
      <c r="H46" s="443">
        <f>H42-SUM(H43:H45)</f>
        <v>16</v>
      </c>
      <c r="I46" s="417">
        <f>I42-SUM(I43:I45)</f>
        <v>21</v>
      </c>
      <c r="J46" s="473"/>
    </row>
    <row r="47" spans="1:10" ht="9.75" customHeight="1">
      <c r="A47" s="351" t="s">
        <v>132</v>
      </c>
      <c r="B47" s="285"/>
      <c r="C47" s="442">
        <v>181</v>
      </c>
      <c r="D47" s="442">
        <f t="shared" si="0"/>
        <v>134</v>
      </c>
      <c r="E47" s="442">
        <v>29</v>
      </c>
      <c r="F47" s="442">
        <v>19</v>
      </c>
      <c r="G47" s="442">
        <v>51</v>
      </c>
      <c r="H47" s="442">
        <v>35</v>
      </c>
      <c r="I47" s="446">
        <v>50</v>
      </c>
      <c r="J47" s="473"/>
    </row>
    <row r="48" spans="1:10" ht="9.75" customHeight="1">
      <c r="A48" s="10"/>
      <c r="B48" s="285" t="s">
        <v>21</v>
      </c>
      <c r="C48" s="443">
        <v>178</v>
      </c>
      <c r="D48" s="443">
        <f t="shared" si="0"/>
        <v>125</v>
      </c>
      <c r="E48" s="443">
        <v>29</v>
      </c>
      <c r="F48" s="443">
        <v>19</v>
      </c>
      <c r="G48" s="443">
        <v>50</v>
      </c>
      <c r="H48" s="443">
        <v>27</v>
      </c>
      <c r="I48" s="417">
        <v>49</v>
      </c>
      <c r="J48" s="473"/>
    </row>
    <row r="49" spans="1:10" ht="9.75" customHeight="1">
      <c r="A49" s="10"/>
      <c r="B49" s="358" t="s">
        <v>265</v>
      </c>
      <c r="C49" s="443">
        <v>3</v>
      </c>
      <c r="D49" s="443">
        <f t="shared" si="0"/>
        <v>1</v>
      </c>
      <c r="E49" s="444">
        <v>0</v>
      </c>
      <c r="F49" s="444">
        <v>0</v>
      </c>
      <c r="G49" s="444">
        <v>0</v>
      </c>
      <c r="H49" s="443">
        <v>1</v>
      </c>
      <c r="I49" s="444">
        <v>0</v>
      </c>
      <c r="J49" s="473"/>
    </row>
    <row r="50" spans="1:10" ht="10.5" customHeight="1">
      <c r="A50" s="31"/>
      <c r="B50" s="359" t="s">
        <v>20</v>
      </c>
      <c r="C50" s="445">
        <v>0</v>
      </c>
      <c r="D50" s="427">
        <f t="shared" si="0"/>
        <v>8</v>
      </c>
      <c r="E50" s="445">
        <f>E47-SUM(E48:E49)</f>
        <v>0</v>
      </c>
      <c r="F50" s="445">
        <f>F47-SUM(F48:F49)</f>
        <v>0</v>
      </c>
      <c r="G50" s="427">
        <f>G47-SUM(G48:G49)</f>
        <v>1</v>
      </c>
      <c r="H50" s="427">
        <f>H47-SUM(H48:H49)</f>
        <v>7</v>
      </c>
      <c r="I50" s="427">
        <f>I47-SUM(I48:I49)</f>
        <v>1</v>
      </c>
      <c r="J50" s="473"/>
    </row>
    <row r="51" spans="1:10" ht="15" customHeight="1">
      <c r="A51" s="160" t="s">
        <v>269</v>
      </c>
      <c r="B51" s="160"/>
      <c r="J51" s="473"/>
    </row>
    <row r="52" ht="16.5" customHeight="1">
      <c r="B52" s="63"/>
    </row>
    <row r="53" spans="3:4" ht="16.5" customHeight="1">
      <c r="C53" s="63"/>
      <c r="D53" s="63"/>
    </row>
  </sheetData>
  <sheetProtection/>
  <mergeCells count="5">
    <mergeCell ref="J1:J51"/>
    <mergeCell ref="A3:B4"/>
    <mergeCell ref="C3:C4"/>
    <mergeCell ref="E3:H3"/>
    <mergeCell ref="D3:D4"/>
  </mergeCells>
  <printOptions/>
  <pageMargins left="0.75" right="0.25" top="0.7" bottom="0" header="0.43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J54"/>
  <sheetViews>
    <sheetView zoomScalePageLayoutView="0" workbookViewId="0" topLeftCell="A1">
      <selection activeCell="K49" sqref="K49"/>
    </sheetView>
  </sheetViews>
  <sheetFormatPr defaultColWidth="9.140625" defaultRowHeight="12.75"/>
  <cols>
    <col min="1" max="1" width="6.00390625" style="93" customWidth="1"/>
    <col min="2" max="2" width="28.8515625" style="93" customWidth="1"/>
    <col min="3" max="4" width="11.28125" style="93" customWidth="1"/>
    <col min="5" max="9" width="11.28125" style="207" customWidth="1"/>
    <col min="10" max="10" width="6.8515625" style="93" customWidth="1"/>
    <col min="11" max="16384" width="9.140625" style="93" customWidth="1"/>
  </cols>
  <sheetData>
    <row r="1" spans="1:10" s="92" customFormat="1" ht="26.25" customHeight="1">
      <c r="A1" s="30" t="s">
        <v>434</v>
      </c>
      <c r="E1" s="206"/>
      <c r="F1" s="206"/>
      <c r="G1" s="206"/>
      <c r="H1" s="206"/>
      <c r="I1" s="206"/>
      <c r="J1" s="513" t="s">
        <v>105</v>
      </c>
    </row>
    <row r="2" spans="1:10" ht="15" customHeight="1">
      <c r="A2" s="12"/>
      <c r="B2" s="3"/>
      <c r="C2" s="3"/>
      <c r="D2" s="3"/>
      <c r="E2" s="50"/>
      <c r="F2" s="50"/>
      <c r="G2" s="50"/>
      <c r="I2" s="50" t="s">
        <v>409</v>
      </c>
      <c r="J2" s="513"/>
    </row>
    <row r="3" spans="1:10" ht="15" customHeight="1">
      <c r="A3" s="504" t="s">
        <v>10</v>
      </c>
      <c r="B3" s="514"/>
      <c r="C3" s="479" t="s">
        <v>279</v>
      </c>
      <c r="D3" s="471" t="s">
        <v>250</v>
      </c>
      <c r="E3" s="509" t="s">
        <v>253</v>
      </c>
      <c r="F3" s="502"/>
      <c r="G3" s="502"/>
      <c r="H3" s="503"/>
      <c r="I3" s="377" t="s">
        <v>433</v>
      </c>
      <c r="J3" s="513"/>
    </row>
    <row r="4" spans="1:10" ht="13.5" customHeight="1">
      <c r="A4" s="506"/>
      <c r="B4" s="515"/>
      <c r="C4" s="508"/>
      <c r="D4" s="472"/>
      <c r="E4" s="103" t="s">
        <v>0</v>
      </c>
      <c r="F4" s="103" t="s">
        <v>1</v>
      </c>
      <c r="G4" s="35" t="s">
        <v>124</v>
      </c>
      <c r="H4" s="35" t="s">
        <v>146</v>
      </c>
      <c r="I4" s="103" t="s">
        <v>0</v>
      </c>
      <c r="J4" s="513"/>
    </row>
    <row r="5" spans="1:10" ht="12" customHeight="1">
      <c r="A5" s="351" t="s">
        <v>149</v>
      </c>
      <c r="B5" s="356" t="s">
        <v>156</v>
      </c>
      <c r="C5" s="360">
        <f>'Table 7'!C5-'Table 8'!C5</f>
        <v>12588</v>
      </c>
      <c r="D5" s="360">
        <f>'Table 7'!D5-'Table 8'!D5</f>
        <v>10420</v>
      </c>
      <c r="E5" s="360">
        <f>'Table 7'!E5-'Table 8'!E5</f>
        <v>2271</v>
      </c>
      <c r="F5" s="360">
        <f>'Table 7'!F5-'Table 8'!F5</f>
        <v>2574</v>
      </c>
      <c r="G5" s="360">
        <f>'Table 7'!G5-'Table 8'!G5</f>
        <v>2680</v>
      </c>
      <c r="H5" s="360">
        <f>'Table 7'!H5-'Table 8'!H5</f>
        <v>2895</v>
      </c>
      <c r="I5" s="360">
        <f>'Table 7'!I5-'Table 8'!I5</f>
        <v>2671</v>
      </c>
      <c r="J5" s="513"/>
    </row>
    <row r="6" spans="1:10" ht="9.75" customHeight="1">
      <c r="A6" s="351" t="s">
        <v>128</v>
      </c>
      <c r="B6" s="353"/>
      <c r="C6" s="447">
        <f>'Table 7'!C6-'Table 8'!C6</f>
        <v>3856</v>
      </c>
      <c r="D6" s="447">
        <f>'Table 7'!D6-'Table 8'!D6</f>
        <v>3470</v>
      </c>
      <c r="E6" s="447">
        <f>'Table 7'!E6-'Table 8'!E6</f>
        <v>1013</v>
      </c>
      <c r="F6" s="447">
        <f>'Table 7'!F6-'Table 8'!F6</f>
        <v>898</v>
      </c>
      <c r="G6" s="447">
        <f>'Table 7'!G6-'Table 8'!G6</f>
        <v>728</v>
      </c>
      <c r="H6" s="447">
        <f>'Table 7'!H6-'Table 8'!H6</f>
        <v>831</v>
      </c>
      <c r="I6" s="447">
        <f>'Table 7'!I6-'Table 8'!I6</f>
        <v>837</v>
      </c>
      <c r="J6" s="513"/>
    </row>
    <row r="7" spans="1:10" ht="9.75" customHeight="1">
      <c r="A7" s="351"/>
      <c r="B7" s="353" t="s">
        <v>38</v>
      </c>
      <c r="C7" s="451">
        <f>'Table 7'!C7-'Table 8'!C7</f>
        <v>16</v>
      </c>
      <c r="D7" s="448">
        <f>'Table 7'!D7-'Table 8'!D7</f>
        <v>2</v>
      </c>
      <c r="E7" s="448">
        <f>'Table 7'!E7-'Table 8'!E7</f>
        <v>1</v>
      </c>
      <c r="F7" s="449">
        <f>'Table 7'!F7-'Table 8'!F7</f>
        <v>0</v>
      </c>
      <c r="G7" s="449">
        <f>'Table 7'!G7-'Table 8'!G7</f>
        <v>0</v>
      </c>
      <c r="H7" s="448">
        <f>'Table 7'!H7-'Table 8'!H7</f>
        <v>1</v>
      </c>
      <c r="I7" s="448">
        <f>'Table 7'!I7-'Table 8'!I7</f>
        <v>1</v>
      </c>
      <c r="J7" s="513"/>
    </row>
    <row r="8" spans="1:10" ht="9.75" customHeight="1">
      <c r="A8" s="284"/>
      <c r="B8" s="353" t="s">
        <v>11</v>
      </c>
      <c r="C8" s="451">
        <f>'Table 7'!C8-'Table 8'!C8</f>
        <v>12</v>
      </c>
      <c r="D8" s="448">
        <f>'Table 7'!D8-'Table 8'!D8</f>
        <v>69</v>
      </c>
      <c r="E8" s="448">
        <f>'Table 7'!E8-'Table 8'!E8</f>
        <v>6</v>
      </c>
      <c r="F8" s="448">
        <f>'Table 7'!F8-'Table 8'!F8</f>
        <v>9</v>
      </c>
      <c r="G8" s="448">
        <f>'Table 7'!G8-'Table 8'!G8</f>
        <v>25</v>
      </c>
      <c r="H8" s="448">
        <f>'Table 7'!H8-'Table 8'!H8</f>
        <v>29</v>
      </c>
      <c r="I8" s="448">
        <f>'Table 7'!I8-'Table 8'!I8</f>
        <v>11</v>
      </c>
      <c r="J8" s="513"/>
    </row>
    <row r="9" spans="1:10" ht="9.75" customHeight="1">
      <c r="A9" s="284"/>
      <c r="B9" s="353" t="s">
        <v>263</v>
      </c>
      <c r="C9" s="451">
        <f>'Table 7'!C9-'Table 8'!C9</f>
        <v>290</v>
      </c>
      <c r="D9" s="448">
        <f>'Table 7'!D9-'Table 8'!D9</f>
        <v>221</v>
      </c>
      <c r="E9" s="448">
        <f>'Table 7'!E9-'Table 8'!E9</f>
        <v>45</v>
      </c>
      <c r="F9" s="448">
        <f>'Table 7'!F9-'Table 8'!F9</f>
        <v>64</v>
      </c>
      <c r="G9" s="448">
        <f>'Table 7'!G9-'Table 8'!G9</f>
        <v>27</v>
      </c>
      <c r="H9" s="448">
        <f>'Table 7'!H9-'Table 8'!H9</f>
        <v>85</v>
      </c>
      <c r="I9" s="448">
        <f>'Table 7'!I9-'Table 8'!I9</f>
        <v>22</v>
      </c>
      <c r="J9" s="513"/>
    </row>
    <row r="10" spans="1:10" ht="9.75" customHeight="1">
      <c r="A10" s="284"/>
      <c r="B10" s="353" t="s">
        <v>12</v>
      </c>
      <c r="C10" s="451">
        <f>'Table 7'!C10-'Table 8'!C10</f>
        <v>1238</v>
      </c>
      <c r="D10" s="448">
        <f>'Table 7'!D10-'Table 8'!D10</f>
        <v>1024</v>
      </c>
      <c r="E10" s="448">
        <f>'Table 7'!E10-'Table 8'!E10</f>
        <v>293</v>
      </c>
      <c r="F10" s="448">
        <f>'Table 7'!F10-'Table 8'!F10</f>
        <v>326</v>
      </c>
      <c r="G10" s="448">
        <f>'Table 7'!G10-'Table 8'!G10</f>
        <v>248</v>
      </c>
      <c r="H10" s="448">
        <f>'Table 7'!H10-'Table 8'!H10</f>
        <v>157</v>
      </c>
      <c r="I10" s="448">
        <f>'Table 7'!I10-'Table 8'!I10</f>
        <v>146</v>
      </c>
      <c r="J10" s="513"/>
    </row>
    <row r="11" spans="1:10" ht="9.75" customHeight="1">
      <c r="A11" s="284"/>
      <c r="B11" s="353" t="s">
        <v>13</v>
      </c>
      <c r="C11" s="451">
        <f>'Table 7'!C11-'Table 8'!C11</f>
        <v>298</v>
      </c>
      <c r="D11" s="448">
        <f>'Table 7'!D11-'Table 8'!D11</f>
        <v>95</v>
      </c>
      <c r="E11" s="448">
        <f>'Table 7'!E11-'Table 8'!E11</f>
        <v>15</v>
      </c>
      <c r="F11" s="448">
        <f>'Table 7'!F11-'Table 8'!F11</f>
        <v>27</v>
      </c>
      <c r="G11" s="448">
        <f>'Table 7'!G11-'Table 8'!G11</f>
        <v>28</v>
      </c>
      <c r="H11" s="448">
        <f>'Table 7'!H11-'Table 8'!H11</f>
        <v>25</v>
      </c>
      <c r="I11" s="448">
        <f>'Table 7'!I11-'Table 8'!I11</f>
        <v>33</v>
      </c>
      <c r="J11" s="513"/>
    </row>
    <row r="12" spans="1:10" ht="9.75" customHeight="1">
      <c r="A12" s="284"/>
      <c r="B12" s="353" t="s">
        <v>14</v>
      </c>
      <c r="C12" s="451">
        <f>'Table 7'!C12-'Table 8'!C12</f>
        <v>593</v>
      </c>
      <c r="D12" s="448">
        <f>'Table 7'!D12-'Table 8'!D12</f>
        <v>474</v>
      </c>
      <c r="E12" s="448">
        <f>'Table 7'!E12-'Table 8'!E12</f>
        <v>172</v>
      </c>
      <c r="F12" s="448">
        <f>'Table 7'!F12-'Table 8'!F12</f>
        <v>130</v>
      </c>
      <c r="G12" s="448">
        <f>'Table 7'!G12-'Table 8'!G12</f>
        <v>88</v>
      </c>
      <c r="H12" s="448">
        <f>'Table 7'!H12-'Table 8'!H12</f>
        <v>84</v>
      </c>
      <c r="I12" s="448">
        <f>'Table 7'!I12-'Table 8'!I12</f>
        <v>95</v>
      </c>
      <c r="J12" s="513"/>
    </row>
    <row r="13" spans="1:10" ht="9.75" customHeight="1">
      <c r="A13" s="284"/>
      <c r="B13" s="353" t="s">
        <v>15</v>
      </c>
      <c r="C13" s="451">
        <f>'Table 7'!C13-'Table 8'!C13</f>
        <v>18</v>
      </c>
      <c r="D13" s="448">
        <f>'Table 7'!D13-'Table 8'!D13</f>
        <v>119</v>
      </c>
      <c r="E13" s="448">
        <f>'Table 7'!E13-'Table 8'!E13</f>
        <v>7</v>
      </c>
      <c r="F13" s="448">
        <f>'Table 7'!F13-'Table 8'!F13</f>
        <v>33</v>
      </c>
      <c r="G13" s="448">
        <f>'Table 7'!G13-'Table 8'!G13</f>
        <v>39</v>
      </c>
      <c r="H13" s="448">
        <f>'Table 7'!H13-'Table 8'!H13</f>
        <v>40</v>
      </c>
      <c r="I13" s="448">
        <f>'Table 7'!I13-'Table 8'!I13</f>
        <v>11</v>
      </c>
      <c r="J13" s="513"/>
    </row>
    <row r="14" spans="1:10" ht="9.75" customHeight="1">
      <c r="A14" s="284"/>
      <c r="B14" s="353" t="s">
        <v>16</v>
      </c>
      <c r="C14" s="451">
        <f>'Table 7'!C14-'Table 8'!C14</f>
        <v>116</v>
      </c>
      <c r="D14" s="448">
        <f>'Table 7'!D14-'Table 8'!D14</f>
        <v>58</v>
      </c>
      <c r="E14" s="448">
        <f>'Table 7'!E14-'Table 8'!E14</f>
        <v>28</v>
      </c>
      <c r="F14" s="448">
        <f>'Table 7'!F14-'Table 8'!F14</f>
        <v>1</v>
      </c>
      <c r="G14" s="448">
        <f>'Table 7'!G14-'Table 8'!G14</f>
        <v>28</v>
      </c>
      <c r="H14" s="448">
        <f>'Table 7'!H14-'Table 8'!H14</f>
        <v>1</v>
      </c>
      <c r="I14" s="448">
        <f>'Table 7'!I14-'Table 8'!I14</f>
        <v>7</v>
      </c>
      <c r="J14" s="513"/>
    </row>
    <row r="15" spans="1:10" ht="9.75" customHeight="1">
      <c r="A15" s="284"/>
      <c r="B15" s="353" t="s">
        <v>19</v>
      </c>
      <c r="C15" s="451">
        <f>'Table 7'!C15-'Table 8'!C15</f>
        <v>613</v>
      </c>
      <c r="D15" s="448">
        <f>'Table 7'!D15-'Table 8'!D15</f>
        <v>809</v>
      </c>
      <c r="E15" s="448">
        <f>'Table 7'!E15-'Table 8'!E15</f>
        <v>312</v>
      </c>
      <c r="F15" s="448">
        <f>'Table 7'!F15-'Table 8'!F15</f>
        <v>137</v>
      </c>
      <c r="G15" s="448">
        <f>'Table 7'!G15-'Table 8'!G15</f>
        <v>164</v>
      </c>
      <c r="H15" s="448">
        <f>'Table 7'!H15-'Table 8'!H15</f>
        <v>196</v>
      </c>
      <c r="I15" s="448">
        <f>'Table 7'!I15-'Table 8'!I15</f>
        <v>255</v>
      </c>
      <c r="J15" s="513"/>
    </row>
    <row r="16" spans="1:10" ht="9.75" customHeight="1">
      <c r="A16" s="284"/>
      <c r="B16" s="353" t="s">
        <v>31</v>
      </c>
      <c r="C16" s="451">
        <f>'Table 7'!C16-'Table 8'!C16</f>
        <v>174</v>
      </c>
      <c r="D16" s="448">
        <f>'Table 7'!D16-'Table 8'!D16</f>
        <v>170</v>
      </c>
      <c r="E16" s="448">
        <f>'Table 7'!E16-'Table 8'!E16</f>
        <v>54</v>
      </c>
      <c r="F16" s="448">
        <f>'Table 7'!F16-'Table 8'!F16</f>
        <v>23</v>
      </c>
      <c r="G16" s="448">
        <f>'Table 7'!G16-'Table 8'!G16</f>
        <v>7</v>
      </c>
      <c r="H16" s="448">
        <f>'Table 7'!H16-'Table 8'!H16</f>
        <v>86</v>
      </c>
      <c r="I16" s="448">
        <f>'Table 7'!I16-'Table 8'!I16</f>
        <v>83</v>
      </c>
      <c r="J16" s="513"/>
    </row>
    <row r="17" spans="1:10" ht="9.75" customHeight="1">
      <c r="A17" s="284"/>
      <c r="B17" s="353" t="s">
        <v>18</v>
      </c>
      <c r="C17" s="451">
        <f>'Table 7'!C17-'Table 8'!C17</f>
        <v>154</v>
      </c>
      <c r="D17" s="448">
        <f>'Table 7'!D17-'Table 8'!D17</f>
        <v>204</v>
      </c>
      <c r="E17" s="448">
        <f>'Table 7'!E17-'Table 8'!E17</f>
        <v>34</v>
      </c>
      <c r="F17" s="448">
        <f>'Table 7'!F17-'Table 8'!F17</f>
        <v>80</v>
      </c>
      <c r="G17" s="448">
        <f>'Table 7'!G17-'Table 8'!G17</f>
        <v>25</v>
      </c>
      <c r="H17" s="448">
        <f>'Table 7'!H17-'Table 8'!H17</f>
        <v>65</v>
      </c>
      <c r="I17" s="448">
        <f>'Table 7'!I17-'Table 8'!I17</f>
        <v>68</v>
      </c>
      <c r="J17" s="513"/>
    </row>
    <row r="18" spans="1:10" ht="10.5" customHeight="1">
      <c r="A18" s="284"/>
      <c r="B18" s="353" t="s">
        <v>20</v>
      </c>
      <c r="C18" s="451">
        <f>'Table 7'!C18-'Table 8'!C18</f>
        <v>334</v>
      </c>
      <c r="D18" s="448">
        <f>'Table 7'!D18-'Table 8'!D18</f>
        <v>225</v>
      </c>
      <c r="E18" s="448">
        <f>'Table 7'!E18-'Table 8'!E18</f>
        <v>46</v>
      </c>
      <c r="F18" s="448">
        <f>'Table 7'!F18-'Table 8'!F18</f>
        <v>68</v>
      </c>
      <c r="G18" s="448">
        <f>'Table 7'!G18-'Table 8'!G18</f>
        <v>49</v>
      </c>
      <c r="H18" s="448">
        <f>'Table 7'!H18-'Table 8'!H18</f>
        <v>62</v>
      </c>
      <c r="I18" s="448">
        <f>'Table 7'!I18-'Table 8'!I18</f>
        <v>105</v>
      </c>
      <c r="J18" s="513"/>
    </row>
    <row r="19" spans="1:10" ht="9.75" customHeight="1">
      <c r="A19" s="351" t="s">
        <v>129</v>
      </c>
      <c r="B19" s="353"/>
      <c r="C19" s="447">
        <f>'Table 7'!C19-'Table 8'!C19</f>
        <v>3740</v>
      </c>
      <c r="D19" s="447">
        <f>'Table 7'!D19-'Table 8'!D19</f>
        <v>2163</v>
      </c>
      <c r="E19" s="447">
        <f>'Table 7'!E19-'Table 8'!E19</f>
        <v>370</v>
      </c>
      <c r="F19" s="447">
        <f>'Table 7'!F19-'Table 8'!F19</f>
        <v>499</v>
      </c>
      <c r="G19" s="447">
        <f>'Table 7'!G19-'Table 8'!G19</f>
        <v>640</v>
      </c>
      <c r="H19" s="447">
        <f>'Table 7'!H19-'Table 8'!H19</f>
        <v>654</v>
      </c>
      <c r="I19" s="447">
        <f>'Table 7'!I19-'Table 8'!I19</f>
        <v>912</v>
      </c>
      <c r="J19" s="513"/>
    </row>
    <row r="20" spans="1:10" ht="9.75" customHeight="1">
      <c r="A20" s="351"/>
      <c r="B20" s="353" t="s">
        <v>151</v>
      </c>
      <c r="C20" s="451">
        <f>'Table 7'!C20-'Table 8'!C20</f>
        <v>208</v>
      </c>
      <c r="D20" s="448">
        <f>'Table 7'!D20-'Table 8'!D20</f>
        <v>146</v>
      </c>
      <c r="E20" s="448">
        <f>'Table 7'!E20-'Table 8'!E20</f>
        <v>10</v>
      </c>
      <c r="F20" s="448">
        <f>'Table 7'!F20-'Table 8'!F20</f>
        <v>36</v>
      </c>
      <c r="G20" s="448">
        <f>'Table 7'!G20-'Table 8'!G20</f>
        <v>58</v>
      </c>
      <c r="H20" s="448">
        <f>'Table 7'!H20-'Table 8'!H20</f>
        <v>42</v>
      </c>
      <c r="I20" s="448">
        <f>'Table 7'!I20-'Table 8'!I20</f>
        <v>13</v>
      </c>
      <c r="J20" s="513"/>
    </row>
    <row r="21" spans="1:10" ht="13.5">
      <c r="A21" s="284"/>
      <c r="B21" s="353" t="s">
        <v>412</v>
      </c>
      <c r="C21" s="451">
        <f>'Table 7'!C21-'Table 8'!C21</f>
        <v>45</v>
      </c>
      <c r="D21" s="448">
        <f>'Table 7'!D21-'Table 8'!D21</f>
        <v>100</v>
      </c>
      <c r="E21" s="448">
        <f>'Table 7'!E21-'Table 8'!E21</f>
        <v>17</v>
      </c>
      <c r="F21" s="448">
        <f>'Table 7'!F21-'Table 8'!F21</f>
        <v>21</v>
      </c>
      <c r="G21" s="448">
        <f>'Table 7'!G21-'Table 8'!G21</f>
        <v>26</v>
      </c>
      <c r="H21" s="448">
        <f>'Table 7'!H21-'Table 8'!H21</f>
        <v>36</v>
      </c>
      <c r="I21" s="448">
        <f>'Table 7'!I21-'Table 8'!I21</f>
        <v>10</v>
      </c>
      <c r="J21" s="513"/>
    </row>
    <row r="22" spans="1:10" ht="9.75" customHeight="1">
      <c r="A22" s="284"/>
      <c r="B22" s="353" t="s">
        <v>23</v>
      </c>
      <c r="C22" s="451">
        <f>'Table 7'!C22-'Table 8'!C22</f>
        <v>306</v>
      </c>
      <c r="D22" s="448">
        <f>'Table 7'!D22-'Table 8'!D22</f>
        <v>202</v>
      </c>
      <c r="E22" s="448">
        <f>'Table 7'!E22-'Table 8'!E22</f>
        <v>40</v>
      </c>
      <c r="F22" s="448">
        <f>'Table 7'!F22-'Table 8'!F22</f>
        <v>64</v>
      </c>
      <c r="G22" s="448">
        <f>'Table 7'!G22-'Table 8'!G22</f>
        <v>47</v>
      </c>
      <c r="H22" s="448">
        <f>'Table 7'!H22-'Table 8'!H22</f>
        <v>51</v>
      </c>
      <c r="I22" s="448">
        <f>'Table 7'!I22-'Table 8'!I22</f>
        <v>155</v>
      </c>
      <c r="J22" s="513"/>
    </row>
    <row r="23" spans="1:10" ht="9.75" customHeight="1">
      <c r="A23" s="284"/>
      <c r="B23" s="353" t="s">
        <v>30</v>
      </c>
      <c r="C23" s="451">
        <f>'Table 7'!C23-'Table 8'!C23</f>
        <v>216</v>
      </c>
      <c r="D23" s="448">
        <f>'Table 7'!D23-'Table 8'!D23</f>
        <v>287</v>
      </c>
      <c r="E23" s="448">
        <f>'Table 7'!E23-'Table 8'!E23</f>
        <v>35</v>
      </c>
      <c r="F23" s="448">
        <f>'Table 7'!F23-'Table 8'!F23</f>
        <v>85</v>
      </c>
      <c r="G23" s="448">
        <f>'Table 7'!G23-'Table 8'!G23</f>
        <v>65</v>
      </c>
      <c r="H23" s="448">
        <f>'Table 7'!H23-'Table 8'!H23</f>
        <v>102</v>
      </c>
      <c r="I23" s="448">
        <f>'Table 7'!I23-'Table 8'!I23</f>
        <v>223</v>
      </c>
      <c r="J23" s="513"/>
    </row>
    <row r="24" spans="1:10" ht="9.75" customHeight="1">
      <c r="A24" s="284"/>
      <c r="B24" s="353" t="s">
        <v>234</v>
      </c>
      <c r="C24" s="451">
        <f>'Table 7'!C24-'Table 8'!C24</f>
        <v>158</v>
      </c>
      <c r="D24" s="448">
        <f>'Table 7'!D24-'Table 8'!D24</f>
        <v>194</v>
      </c>
      <c r="E24" s="448">
        <f>'Table 7'!E24-'Table 8'!E24</f>
        <v>27</v>
      </c>
      <c r="F24" s="448">
        <f>'Table 7'!F24-'Table 8'!F24</f>
        <v>36</v>
      </c>
      <c r="G24" s="448">
        <f>'Table 7'!G24-'Table 8'!G24</f>
        <v>66</v>
      </c>
      <c r="H24" s="448">
        <f>'Table 7'!H24-'Table 8'!H24</f>
        <v>65</v>
      </c>
      <c r="I24" s="448">
        <f>'Table 7'!I24-'Table 8'!I24</f>
        <v>52</v>
      </c>
      <c r="J24" s="513"/>
    </row>
    <row r="25" spans="1:10" ht="9.75" customHeight="1">
      <c r="A25" s="284"/>
      <c r="B25" s="353" t="s">
        <v>267</v>
      </c>
      <c r="C25" s="451">
        <f>'Table 7'!C25-'Table 8'!C25</f>
        <v>133</v>
      </c>
      <c r="D25" s="448">
        <f>'Table 7'!D25-'Table 8'!D25</f>
        <v>169</v>
      </c>
      <c r="E25" s="448">
        <f>'Table 7'!E25-'Table 8'!E25</f>
        <v>40</v>
      </c>
      <c r="F25" s="448">
        <f>'Table 7'!F25-'Table 8'!F25</f>
        <v>78</v>
      </c>
      <c r="G25" s="448">
        <f>'Table 7'!G25-'Table 8'!G25</f>
        <v>1</v>
      </c>
      <c r="H25" s="448">
        <f>'Table 7'!H25-'Table 8'!H25</f>
        <v>50</v>
      </c>
      <c r="I25" s="448">
        <f>'Table 7'!I25-'Table 8'!I25</f>
        <v>24</v>
      </c>
      <c r="J25" s="513"/>
    </row>
    <row r="26" spans="1:10" ht="9.75" customHeight="1">
      <c r="A26" s="284"/>
      <c r="B26" s="353" t="s">
        <v>26</v>
      </c>
      <c r="C26" s="451">
        <f>'Table 7'!C26-'Table 8'!C26</f>
        <v>209</v>
      </c>
      <c r="D26" s="448">
        <f>'Table 7'!D26-'Table 8'!D26</f>
        <v>280</v>
      </c>
      <c r="E26" s="448">
        <f>'Table 7'!E26-'Table 8'!E26</f>
        <v>25</v>
      </c>
      <c r="F26" s="448">
        <f>'Table 7'!F26-'Table 8'!F26</f>
        <v>48</v>
      </c>
      <c r="G26" s="448">
        <f>'Table 7'!G26-'Table 8'!G26</f>
        <v>91</v>
      </c>
      <c r="H26" s="448">
        <f>'Table 7'!H26-'Table 8'!H26</f>
        <v>116</v>
      </c>
      <c r="I26" s="448">
        <f>'Table 7'!I26-'Table 8'!I26</f>
        <v>81</v>
      </c>
      <c r="J26" s="513"/>
    </row>
    <row r="27" spans="1:10" ht="9.75" customHeight="1">
      <c r="A27" s="284"/>
      <c r="B27" s="353" t="s">
        <v>235</v>
      </c>
      <c r="C27" s="451">
        <f>'Table 7'!C27-'Table 8'!C27</f>
        <v>385</v>
      </c>
      <c r="D27" s="448">
        <f>'Table 7'!D27-'Table 8'!D27</f>
        <v>207</v>
      </c>
      <c r="E27" s="448">
        <f>'Table 7'!E27-'Table 8'!E27</f>
        <v>66</v>
      </c>
      <c r="F27" s="448">
        <f>'Table 7'!F27-'Table 8'!F27</f>
        <v>32</v>
      </c>
      <c r="G27" s="448">
        <f>'Table 7'!G27-'Table 8'!G27</f>
        <v>39</v>
      </c>
      <c r="H27" s="448">
        <f>'Table 7'!H27-'Table 8'!H27</f>
        <v>70</v>
      </c>
      <c r="I27" s="448">
        <f>'Table 7'!I27-'Table 8'!I27</f>
        <v>87</v>
      </c>
      <c r="J27" s="513"/>
    </row>
    <row r="28" spans="1:10" ht="9.75" customHeight="1">
      <c r="A28" s="284"/>
      <c r="B28" s="353" t="s">
        <v>65</v>
      </c>
      <c r="C28" s="451">
        <f>'Table 7'!C28-'Table 8'!C28</f>
        <v>1788</v>
      </c>
      <c r="D28" s="448">
        <f>'Table 7'!D28-'Table 8'!D28</f>
        <v>152</v>
      </c>
      <c r="E28" s="448">
        <f>'Table 7'!E28-'Table 8'!E28</f>
        <v>19</v>
      </c>
      <c r="F28" s="448">
        <f>'Table 7'!F28-'Table 8'!F28</f>
        <v>48</v>
      </c>
      <c r="G28" s="448">
        <f>'Table 7'!G28-'Table 8'!G28</f>
        <v>45</v>
      </c>
      <c r="H28" s="448">
        <f>'Table 7'!H28-'Table 8'!H28</f>
        <v>40</v>
      </c>
      <c r="I28" s="448">
        <f>'Table 7'!I28-'Table 8'!I28</f>
        <v>44</v>
      </c>
      <c r="J28" s="513"/>
    </row>
    <row r="29" spans="1:10" ht="12" customHeight="1">
      <c r="A29" s="284"/>
      <c r="B29" s="353" t="s">
        <v>20</v>
      </c>
      <c r="C29" s="451">
        <f>'Table 7'!C29-'Table 8'!C29</f>
        <v>292</v>
      </c>
      <c r="D29" s="448">
        <f>'Table 7'!D29-'Table 8'!D29</f>
        <v>426</v>
      </c>
      <c r="E29" s="448">
        <f>'Table 7'!E29-'Table 8'!E29</f>
        <v>91</v>
      </c>
      <c r="F29" s="448">
        <f>'Table 7'!F29-'Table 8'!F29</f>
        <v>51</v>
      </c>
      <c r="G29" s="448">
        <f>'Table 7'!G29-'Table 8'!G29</f>
        <v>202</v>
      </c>
      <c r="H29" s="448">
        <f>'Table 7'!H29-'Table 8'!H29</f>
        <v>82</v>
      </c>
      <c r="I29" s="448">
        <f>'Table 7'!I29-'Table 8'!I29</f>
        <v>223</v>
      </c>
      <c r="J29" s="513"/>
    </row>
    <row r="30" spans="1:10" ht="9.75" customHeight="1">
      <c r="A30" s="351" t="s">
        <v>130</v>
      </c>
      <c r="B30" s="353"/>
      <c r="C30" s="447">
        <f>'Table 7'!C30-'Table 8'!C30</f>
        <v>4480</v>
      </c>
      <c r="D30" s="447">
        <f>'Table 7'!D30-'Table 8'!D30</f>
        <v>4298</v>
      </c>
      <c r="E30" s="447">
        <f>'Table 7'!E30-'Table 8'!E30</f>
        <v>784</v>
      </c>
      <c r="F30" s="447">
        <f>'Table 7'!F30-'Table 8'!F30</f>
        <v>1101</v>
      </c>
      <c r="G30" s="447">
        <f>'Table 7'!G30-'Table 8'!G30</f>
        <v>1146</v>
      </c>
      <c r="H30" s="447">
        <f>'Table 7'!H30-'Table 8'!H30</f>
        <v>1267</v>
      </c>
      <c r="I30" s="447">
        <f>'Table 7'!I30-'Table 8'!I30</f>
        <v>856</v>
      </c>
      <c r="J30" s="513"/>
    </row>
    <row r="31" spans="1:10" ht="9.75" customHeight="1">
      <c r="A31" s="284"/>
      <c r="B31" s="353" t="s">
        <v>74</v>
      </c>
      <c r="C31" s="451">
        <f>'Table 7'!C31-'Table 8'!C31</f>
        <v>139</v>
      </c>
      <c r="D31" s="448">
        <f>'Table 7'!D31-'Table 8'!D31</f>
        <v>72</v>
      </c>
      <c r="E31" s="448">
        <f>'Table 7'!E31-'Table 8'!E31</f>
        <v>29</v>
      </c>
      <c r="F31" s="448">
        <f>'Table 7'!F31-'Table 8'!F31</f>
        <v>19</v>
      </c>
      <c r="G31" s="448">
        <f>'Table 7'!G31-'Table 8'!G31</f>
        <v>8</v>
      </c>
      <c r="H31" s="448">
        <f>'Table 7'!H31-'Table 8'!H31</f>
        <v>16</v>
      </c>
      <c r="I31" s="448">
        <f>'Table 7'!I31-'Table 8'!I31</f>
        <v>11</v>
      </c>
      <c r="J31" s="513"/>
    </row>
    <row r="32" spans="1:10" ht="9.75" customHeight="1">
      <c r="A32" s="284"/>
      <c r="B32" s="353" t="s">
        <v>94</v>
      </c>
      <c r="C32" s="451">
        <f>'Table 7'!C32-'Table 8'!C32</f>
        <v>5</v>
      </c>
      <c r="D32" s="448">
        <f>'Table 7'!D32-'Table 8'!D32</f>
        <v>2</v>
      </c>
      <c r="E32" s="449">
        <f>'Table 7'!E32-'Table 8'!E32</f>
        <v>0</v>
      </c>
      <c r="F32" s="448">
        <f>'Table 7'!F32-'Table 8'!F32</f>
        <v>1</v>
      </c>
      <c r="G32" s="449">
        <f>'Table 7'!G32-'Table 8'!G32</f>
        <v>0</v>
      </c>
      <c r="H32" s="448">
        <f>'Table 7'!H32-'Table 8'!H32</f>
        <v>1</v>
      </c>
      <c r="I32" s="449">
        <f>'Table 7'!I32-'Table 8'!I32</f>
        <v>0</v>
      </c>
      <c r="J32" s="513"/>
    </row>
    <row r="33" spans="1:10" ht="9.75" customHeight="1">
      <c r="A33" s="284"/>
      <c r="B33" s="353" t="s">
        <v>24</v>
      </c>
      <c r="C33" s="451">
        <f>'Table 7'!C33-'Table 8'!C33</f>
        <v>74</v>
      </c>
      <c r="D33" s="448">
        <f>'Table 7'!D33-'Table 8'!D33</f>
        <v>28</v>
      </c>
      <c r="E33" s="448">
        <f>'Table 7'!E33-'Table 8'!E33</f>
        <v>12</v>
      </c>
      <c r="F33" s="448">
        <f>'Table 7'!F33-'Table 8'!F33</f>
        <v>1</v>
      </c>
      <c r="G33" s="448">
        <f>'Table 7'!G33-'Table 8'!G33</f>
        <v>4</v>
      </c>
      <c r="H33" s="448">
        <f>'Table 7'!H33-'Table 8'!H33</f>
        <v>11</v>
      </c>
      <c r="I33" s="448">
        <f>'Table 7'!I33-'Table 8'!I33</f>
        <v>5</v>
      </c>
      <c r="J33" s="513"/>
    </row>
    <row r="34" spans="1:10" ht="9.75" customHeight="1">
      <c r="A34" s="284"/>
      <c r="B34" s="353" t="s">
        <v>180</v>
      </c>
      <c r="C34" s="451">
        <f>'Table 7'!C34-'Table 8'!C34</f>
        <v>1802</v>
      </c>
      <c r="D34" s="448">
        <f>'Table 7'!D34-'Table 8'!D34</f>
        <v>1580</v>
      </c>
      <c r="E34" s="448">
        <f>'Table 7'!E34-'Table 8'!E34</f>
        <v>290</v>
      </c>
      <c r="F34" s="448">
        <f>'Table 7'!F34-'Table 8'!F34</f>
        <v>461</v>
      </c>
      <c r="G34" s="448">
        <f>'Table 7'!G34-'Table 8'!G34</f>
        <v>413</v>
      </c>
      <c r="H34" s="448">
        <f>'Table 7'!H34-'Table 8'!H34</f>
        <v>416</v>
      </c>
      <c r="I34" s="448">
        <f>'Table 7'!I34-'Table 8'!I34</f>
        <v>361</v>
      </c>
      <c r="J34" s="513"/>
    </row>
    <row r="35" spans="1:10" ht="9.75" customHeight="1">
      <c r="A35" s="284"/>
      <c r="B35" s="353" t="s">
        <v>264</v>
      </c>
      <c r="C35" s="451">
        <f>'Table 7'!C35-'Table 8'!C35</f>
        <v>203</v>
      </c>
      <c r="D35" s="448">
        <f>'Table 7'!D35-'Table 8'!D35</f>
        <v>130</v>
      </c>
      <c r="E35" s="448">
        <f>'Table 7'!E35-'Table 8'!E35</f>
        <v>28</v>
      </c>
      <c r="F35" s="448">
        <f>'Table 7'!F35-'Table 8'!F35</f>
        <v>26</v>
      </c>
      <c r="G35" s="448">
        <f>'Table 7'!G35-'Table 8'!G35</f>
        <v>42</v>
      </c>
      <c r="H35" s="448">
        <f>'Table 7'!H35-'Table 8'!H35</f>
        <v>34</v>
      </c>
      <c r="I35" s="448">
        <f>'Table 7'!I35-'Table 8'!I35</f>
        <v>24</v>
      </c>
      <c r="J35" s="513"/>
    </row>
    <row r="36" spans="1:10" ht="9.75" customHeight="1">
      <c r="A36" s="284"/>
      <c r="B36" s="353" t="s">
        <v>77</v>
      </c>
      <c r="C36" s="451">
        <f>'Table 7'!C36-'Table 8'!C36</f>
        <v>4</v>
      </c>
      <c r="D36" s="448">
        <f>'Table 7'!D36-'Table 8'!D36</f>
        <v>30</v>
      </c>
      <c r="E36" s="448">
        <f>'Table 7'!E36-'Table 8'!E36</f>
        <v>3</v>
      </c>
      <c r="F36" s="448">
        <f>'Table 7'!F36-'Table 8'!F36</f>
        <v>4</v>
      </c>
      <c r="G36" s="448">
        <f>'Table 7'!G36-'Table 8'!G36</f>
        <v>8</v>
      </c>
      <c r="H36" s="448">
        <f>'Table 7'!H36-'Table 8'!H36</f>
        <v>15</v>
      </c>
      <c r="I36" s="448">
        <f>'Table 7'!I36-'Table 8'!I36</f>
        <v>2</v>
      </c>
      <c r="J36" s="513"/>
    </row>
    <row r="37" spans="1:10" ht="9.75" customHeight="1">
      <c r="A37" s="284"/>
      <c r="B37" s="353" t="s">
        <v>17</v>
      </c>
      <c r="C37" s="451">
        <f>'Table 7'!C37-'Table 8'!C37</f>
        <v>1178</v>
      </c>
      <c r="D37" s="448">
        <f>'Table 7'!D37-'Table 8'!D37</f>
        <v>1357</v>
      </c>
      <c r="E37" s="448">
        <f>'Table 7'!E37-'Table 8'!E37</f>
        <v>206</v>
      </c>
      <c r="F37" s="448">
        <f>'Table 7'!F37-'Table 8'!F37</f>
        <v>296</v>
      </c>
      <c r="G37" s="448">
        <f>'Table 7'!G37-'Table 8'!G37</f>
        <v>385</v>
      </c>
      <c r="H37" s="448">
        <f>'Table 7'!H37-'Table 8'!H37</f>
        <v>470</v>
      </c>
      <c r="I37" s="448">
        <f>'Table 7'!I37-'Table 8'!I37</f>
        <v>221</v>
      </c>
      <c r="J37" s="513"/>
    </row>
    <row r="38" spans="1:10" ht="9.75" customHeight="1">
      <c r="A38" s="284"/>
      <c r="B38" s="353" t="s">
        <v>25</v>
      </c>
      <c r="C38" s="451">
        <f>'Table 7'!C38-'Table 8'!C38</f>
        <v>463</v>
      </c>
      <c r="D38" s="448">
        <f>'Table 7'!D38-'Table 8'!D38</f>
        <v>569</v>
      </c>
      <c r="E38" s="448">
        <f>'Table 7'!E38-'Table 8'!E38</f>
        <v>98</v>
      </c>
      <c r="F38" s="448">
        <f>'Table 7'!F38-'Table 8'!F38</f>
        <v>148</v>
      </c>
      <c r="G38" s="448">
        <f>'Table 7'!G38-'Table 8'!G38</f>
        <v>139</v>
      </c>
      <c r="H38" s="448">
        <f>'Table 7'!H38-'Table 8'!H38</f>
        <v>184</v>
      </c>
      <c r="I38" s="448">
        <f>'Table 7'!I38-'Table 8'!I38</f>
        <v>94</v>
      </c>
      <c r="J38" s="513"/>
    </row>
    <row r="39" spans="1:10" ht="9.75" customHeight="1">
      <c r="A39" s="284"/>
      <c r="B39" s="353" t="s">
        <v>169</v>
      </c>
      <c r="C39" s="451">
        <f>'Table 7'!C39-'Table 8'!C39</f>
        <v>336</v>
      </c>
      <c r="D39" s="448">
        <f>'Table 7'!D39-'Table 8'!D39</f>
        <v>365</v>
      </c>
      <c r="E39" s="448">
        <f>'Table 7'!E39-'Table 8'!E39</f>
        <v>76</v>
      </c>
      <c r="F39" s="448">
        <f>'Table 7'!F39-'Table 8'!F39</f>
        <v>107</v>
      </c>
      <c r="G39" s="448">
        <f>'Table 7'!G39-'Table 8'!G39</f>
        <v>94</v>
      </c>
      <c r="H39" s="448">
        <f>'Table 7'!H39-'Table 8'!H39</f>
        <v>88</v>
      </c>
      <c r="I39" s="448">
        <f>'Table 7'!I39-'Table 8'!I39</f>
        <v>74</v>
      </c>
      <c r="J39" s="513"/>
    </row>
    <row r="40" spans="1:10" ht="9.75" customHeight="1">
      <c r="A40" s="284"/>
      <c r="B40" s="353" t="s">
        <v>82</v>
      </c>
      <c r="C40" s="451">
        <f>'Table 7'!C40-'Table 8'!C40</f>
        <v>16</v>
      </c>
      <c r="D40" s="448">
        <f>'Table 7'!D40-'Table 8'!D40</f>
        <v>17</v>
      </c>
      <c r="E40" s="448">
        <f>'Table 7'!E40-'Table 8'!E40</f>
        <v>5</v>
      </c>
      <c r="F40" s="448">
        <f>'Table 7'!F40-'Table 8'!F40</f>
        <v>1</v>
      </c>
      <c r="G40" s="448">
        <f>'Table 7'!G40-'Table 8'!G40</f>
        <v>7</v>
      </c>
      <c r="H40" s="448">
        <f>'Table 7'!H40-'Table 8'!H40</f>
        <v>4</v>
      </c>
      <c r="I40" s="448">
        <f>'Table 7'!I40-'Table 8'!I40</f>
        <v>9</v>
      </c>
      <c r="J40" s="513"/>
    </row>
    <row r="41" spans="1:10" ht="9.75" customHeight="1">
      <c r="A41" s="284"/>
      <c r="B41" s="353" t="s">
        <v>20</v>
      </c>
      <c r="C41" s="451">
        <f>'Table 7'!C41-'Table 8'!C41</f>
        <v>260</v>
      </c>
      <c r="D41" s="448">
        <f>'Table 7'!D41-'Table 8'!D41</f>
        <v>148</v>
      </c>
      <c r="E41" s="448">
        <f>'Table 7'!E41-'Table 8'!E41</f>
        <v>37</v>
      </c>
      <c r="F41" s="448">
        <f>'Table 7'!F41-'Table 8'!F41</f>
        <v>37</v>
      </c>
      <c r="G41" s="448">
        <f>'Table 7'!G41-'Table 8'!G41</f>
        <v>46</v>
      </c>
      <c r="H41" s="448">
        <f>'Table 7'!H41-'Table 8'!H41</f>
        <v>28</v>
      </c>
      <c r="I41" s="448">
        <f>'Table 7'!I41-'Table 8'!I41</f>
        <v>55</v>
      </c>
      <c r="J41" s="513"/>
    </row>
    <row r="42" spans="1:10" ht="9.75" customHeight="1">
      <c r="A42" s="351" t="s">
        <v>131</v>
      </c>
      <c r="B42" s="353"/>
      <c r="C42" s="447">
        <f>'Table 7'!C42-'Table 8'!C42</f>
        <v>431</v>
      </c>
      <c r="D42" s="447">
        <f>'Table 7'!D42-'Table 8'!D42</f>
        <v>395</v>
      </c>
      <c r="E42" s="447">
        <f>'Table 7'!E42-'Table 8'!E42</f>
        <v>86</v>
      </c>
      <c r="F42" s="447">
        <f>'Table 7'!F42-'Table 8'!F42</f>
        <v>61</v>
      </c>
      <c r="G42" s="447">
        <f>'Table 7'!G42-'Table 8'!G42</f>
        <v>141</v>
      </c>
      <c r="H42" s="447">
        <f>'Table 7'!H42-'Table 8'!H42</f>
        <v>107</v>
      </c>
      <c r="I42" s="447">
        <f>'Table 7'!I42-'Table 8'!I42</f>
        <v>56</v>
      </c>
      <c r="J42" s="513"/>
    </row>
    <row r="43" spans="1:10" ht="9.75" customHeight="1">
      <c r="A43" s="284"/>
      <c r="B43" s="353" t="s">
        <v>22</v>
      </c>
      <c r="C43" s="451">
        <f>'Table 7'!C43-'Table 8'!C43</f>
        <v>2</v>
      </c>
      <c r="D43" s="448">
        <f>'Table 7'!D43-'Table 8'!D43</f>
        <v>4</v>
      </c>
      <c r="E43" s="449">
        <f>'Table 7'!E43-'Table 8'!E43</f>
        <v>0</v>
      </c>
      <c r="F43" s="448">
        <f>'Table 7'!F43-'Table 8'!F43</f>
        <v>1</v>
      </c>
      <c r="G43" s="449">
        <f>'Table 7'!G43-'Table 8'!G43</f>
        <v>0</v>
      </c>
      <c r="H43" s="448">
        <f>'Table 7'!H43-'Table 8'!H43</f>
        <v>3</v>
      </c>
      <c r="I43" s="449">
        <f>'Table 7'!I43-'Table 8'!I43</f>
        <v>0</v>
      </c>
      <c r="J43" s="513"/>
    </row>
    <row r="44" spans="1:10" ht="9.75" customHeight="1">
      <c r="A44" s="284"/>
      <c r="B44" s="353" t="s">
        <v>28</v>
      </c>
      <c r="C44" s="451">
        <f>'Table 7'!C44-'Table 8'!C44</f>
        <v>307</v>
      </c>
      <c r="D44" s="448">
        <f>'Table 7'!D44-'Table 8'!D44</f>
        <v>310</v>
      </c>
      <c r="E44" s="448">
        <f>'Table 7'!E44-'Table 8'!E44</f>
        <v>76</v>
      </c>
      <c r="F44" s="448">
        <f>'Table 7'!F44-'Table 8'!F44</f>
        <v>50</v>
      </c>
      <c r="G44" s="448">
        <f>'Table 7'!G44-'Table 8'!G44</f>
        <v>106</v>
      </c>
      <c r="H44" s="448">
        <f>'Table 7'!H44-'Table 8'!H44</f>
        <v>78</v>
      </c>
      <c r="I44" s="448">
        <f>'Table 7'!I44-'Table 8'!I44</f>
        <v>38</v>
      </c>
      <c r="J44" s="513"/>
    </row>
    <row r="45" spans="1:10" ht="9.75" customHeight="1">
      <c r="A45" s="284"/>
      <c r="B45" s="353" t="s">
        <v>268</v>
      </c>
      <c r="C45" s="451">
        <f>'Table 7'!C45-'Table 8'!C45</f>
        <v>26</v>
      </c>
      <c r="D45" s="449">
        <f>'Table 7'!D45-'Table 8'!D45</f>
        <v>0</v>
      </c>
      <c r="E45" s="449">
        <f>'Table 7'!E45-'Table 8'!E45</f>
        <v>0</v>
      </c>
      <c r="F45" s="449">
        <f>'Table 7'!F45-'Table 8'!F45</f>
        <v>0</v>
      </c>
      <c r="G45" s="449">
        <f>'Table 7'!G45-'Table 8'!G45</f>
        <v>0</v>
      </c>
      <c r="H45" s="449">
        <f>'Table 7'!H45-'Table 8'!H45</f>
        <v>0</v>
      </c>
      <c r="I45" s="449">
        <f>'Table 7'!I45-'Table 8'!I45</f>
        <v>0</v>
      </c>
      <c r="J45" s="513"/>
    </row>
    <row r="46" spans="1:10" ht="9.75" customHeight="1">
      <c r="A46" s="284"/>
      <c r="B46" s="353" t="s">
        <v>20</v>
      </c>
      <c r="C46" s="451">
        <f>'Table 7'!C46-'Table 8'!C46</f>
        <v>96</v>
      </c>
      <c r="D46" s="448">
        <f>'Table 7'!D46-'Table 8'!D46</f>
        <v>81</v>
      </c>
      <c r="E46" s="448">
        <f>'Table 7'!E46-'Table 8'!E46</f>
        <v>10</v>
      </c>
      <c r="F46" s="448">
        <f>'Table 7'!F46-'Table 8'!F46</f>
        <v>10</v>
      </c>
      <c r="G46" s="448">
        <f>'Table 7'!G46-'Table 8'!G46</f>
        <v>35</v>
      </c>
      <c r="H46" s="448">
        <f>'Table 7'!H46-'Table 8'!H46</f>
        <v>26</v>
      </c>
      <c r="I46" s="448">
        <f>'Table 7'!I46-'Table 8'!I46</f>
        <v>18</v>
      </c>
      <c r="J46" s="513"/>
    </row>
    <row r="47" spans="1:10" ht="9.75" customHeight="1">
      <c r="A47" s="351" t="s">
        <v>132</v>
      </c>
      <c r="B47" s="353"/>
      <c r="C47" s="447">
        <f>'Table 7'!C47-'Table 8'!C47</f>
        <v>81</v>
      </c>
      <c r="D47" s="447">
        <f>'Table 7'!D47-'Table 8'!D47</f>
        <v>94</v>
      </c>
      <c r="E47" s="447">
        <f>'Table 7'!E47-'Table 8'!E47</f>
        <v>18</v>
      </c>
      <c r="F47" s="447">
        <f>'Table 7'!F47-'Table 8'!F47</f>
        <v>15</v>
      </c>
      <c r="G47" s="447">
        <f>'Table 7'!G47-'Table 8'!G47</f>
        <v>25</v>
      </c>
      <c r="H47" s="447">
        <f>'Table 7'!H47-'Table 8'!H47</f>
        <v>36</v>
      </c>
      <c r="I47" s="447">
        <f>'Table 7'!I47-'Table 8'!I47</f>
        <v>10</v>
      </c>
      <c r="J47" s="513"/>
    </row>
    <row r="48" spans="1:10" ht="9.75" customHeight="1">
      <c r="A48" s="284"/>
      <c r="B48" s="353" t="s">
        <v>21</v>
      </c>
      <c r="C48" s="451">
        <f>'Table 7'!C48-'Table 8'!C48</f>
        <v>23</v>
      </c>
      <c r="D48" s="448">
        <f>'Table 7'!D48-'Table 8'!D48</f>
        <v>45</v>
      </c>
      <c r="E48" s="448">
        <f>'Table 7'!E48-'Table 8'!E48</f>
        <v>8</v>
      </c>
      <c r="F48" s="448">
        <f>'Table 7'!F48-'Table 8'!F48</f>
        <v>3</v>
      </c>
      <c r="G48" s="448">
        <f>'Table 7'!G48-'Table 8'!G48</f>
        <v>12</v>
      </c>
      <c r="H48" s="448">
        <f>'Table 7'!H48-'Table 8'!H48</f>
        <v>22</v>
      </c>
      <c r="I48" s="448">
        <f>'Table 7'!I48-'Table 8'!I48</f>
        <v>4</v>
      </c>
      <c r="J48" s="513"/>
    </row>
    <row r="49" spans="1:10" ht="9.75" customHeight="1">
      <c r="A49" s="284"/>
      <c r="B49" s="353" t="s">
        <v>265</v>
      </c>
      <c r="C49" s="451">
        <f>'Table 7'!C49-'Table 8'!C49</f>
        <v>17</v>
      </c>
      <c r="D49" s="448">
        <f>'Table 7'!D49-'Table 8'!D49</f>
        <v>16</v>
      </c>
      <c r="E49" s="448">
        <f>'Table 7'!E49-'Table 8'!E49</f>
        <v>5</v>
      </c>
      <c r="F49" s="448">
        <f>'Table 7'!F49-'Table 8'!F49</f>
        <v>2</v>
      </c>
      <c r="G49" s="448">
        <f>'Table 7'!G49-'Table 8'!G49</f>
        <v>6</v>
      </c>
      <c r="H49" s="448">
        <f>'Table 7'!H49-'Table 8'!H49</f>
        <v>3</v>
      </c>
      <c r="I49" s="448">
        <f>'Table 7'!I49-'Table 8'!I49</f>
        <v>5</v>
      </c>
      <c r="J49" s="513"/>
    </row>
    <row r="50" spans="1:10" ht="9.75" customHeight="1">
      <c r="A50" s="354"/>
      <c r="B50" s="355" t="s">
        <v>20</v>
      </c>
      <c r="C50" s="452">
        <f>'Table 7'!C50-'Table 8'!C50</f>
        <v>41</v>
      </c>
      <c r="D50" s="450">
        <f>'Table 7'!D50-'Table 8'!D50</f>
        <v>33</v>
      </c>
      <c r="E50" s="450">
        <f>'Table 7'!E50-'Table 8'!E50</f>
        <v>5</v>
      </c>
      <c r="F50" s="450">
        <f>'Table 7'!F50-'Table 8'!F50</f>
        <v>10</v>
      </c>
      <c r="G50" s="450">
        <f>'Table 7'!G50-'Table 8'!G50</f>
        <v>7</v>
      </c>
      <c r="H50" s="450">
        <f>'Table 7'!H50-'Table 8'!H50</f>
        <v>11</v>
      </c>
      <c r="I50" s="450">
        <f>'Table 7'!I50-'Table 8'!I50</f>
        <v>1</v>
      </c>
      <c r="J50" s="513"/>
    </row>
    <row r="51" spans="1:10" ht="15.75" customHeight="1">
      <c r="A51" s="94" t="s">
        <v>413</v>
      </c>
      <c r="B51" s="94"/>
      <c r="J51" s="513"/>
    </row>
    <row r="52" spans="1:10" ht="5.25" customHeight="1" hidden="1">
      <c r="A52" s="49" t="s">
        <v>195</v>
      </c>
      <c r="B52" s="63"/>
      <c r="J52" s="131"/>
    </row>
    <row r="53" spans="1:10" ht="14.25" customHeight="1">
      <c r="A53" s="49"/>
      <c r="J53" s="131"/>
    </row>
    <row r="54" spans="3:4" ht="12">
      <c r="C54" s="95"/>
      <c r="D54" s="95"/>
    </row>
  </sheetData>
  <sheetProtection/>
  <mergeCells count="5">
    <mergeCell ref="J1:J51"/>
    <mergeCell ref="A3:B4"/>
    <mergeCell ref="C3:C4"/>
    <mergeCell ref="E3:H3"/>
    <mergeCell ref="D3:D4"/>
  </mergeCells>
  <printOptions horizontalCentered="1"/>
  <pageMargins left="0.5" right="0.22" top="0.25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J28"/>
  <sheetViews>
    <sheetView zoomScalePageLayoutView="0" workbookViewId="0" topLeftCell="E1">
      <selection activeCell="L12" sqref="L12"/>
    </sheetView>
  </sheetViews>
  <sheetFormatPr defaultColWidth="9.140625" defaultRowHeight="12.75"/>
  <cols>
    <col min="1" max="1" width="5.140625" style="3" customWidth="1"/>
    <col min="2" max="2" width="33.7109375" style="3" customWidth="1"/>
    <col min="3" max="4" width="12.421875" style="3" customWidth="1"/>
    <col min="5" max="9" width="12.421875" style="43" customWidth="1"/>
    <col min="10" max="10" width="7.28125" style="3" customWidth="1"/>
    <col min="11" max="16384" width="9.140625" style="3" customWidth="1"/>
  </cols>
  <sheetData>
    <row r="1" spans="1:10" ht="22.5" customHeight="1">
      <c r="A1" s="30" t="s">
        <v>436</v>
      </c>
      <c r="B1" s="2"/>
      <c r="J1" s="516" t="s">
        <v>107</v>
      </c>
    </row>
    <row r="2" spans="7:10" ht="15" customHeight="1">
      <c r="G2" s="5"/>
      <c r="H2" s="5" t="s">
        <v>32</v>
      </c>
      <c r="I2" s="373"/>
      <c r="J2" s="517"/>
    </row>
    <row r="3" ht="8.25" customHeight="1">
      <c r="J3" s="517"/>
    </row>
    <row r="4" spans="1:10" ht="21.75" customHeight="1">
      <c r="A4" s="504" t="s">
        <v>102</v>
      </c>
      <c r="B4" s="518"/>
      <c r="C4" s="479" t="s">
        <v>279</v>
      </c>
      <c r="D4" s="471" t="s">
        <v>250</v>
      </c>
      <c r="E4" s="481" t="s">
        <v>253</v>
      </c>
      <c r="F4" s="486"/>
      <c r="G4" s="486"/>
      <c r="H4" s="487"/>
      <c r="I4" s="377" t="s">
        <v>433</v>
      </c>
      <c r="J4" s="517"/>
    </row>
    <row r="5" spans="1:10" ht="24" customHeight="1">
      <c r="A5" s="510"/>
      <c r="B5" s="511"/>
      <c r="C5" s="480"/>
      <c r="D5" s="472"/>
      <c r="E5" s="103" t="s">
        <v>0</v>
      </c>
      <c r="F5" s="103" t="s">
        <v>1</v>
      </c>
      <c r="G5" s="76" t="s">
        <v>203</v>
      </c>
      <c r="H5" s="348" t="s">
        <v>217</v>
      </c>
      <c r="I5" s="103" t="s">
        <v>0</v>
      </c>
      <c r="J5" s="517"/>
    </row>
    <row r="6" spans="1:10" s="40" customFormat="1" ht="21" customHeight="1">
      <c r="A6" s="39"/>
      <c r="B6" s="100" t="s">
        <v>155</v>
      </c>
      <c r="C6" s="401">
        <v>132165</v>
      </c>
      <c r="D6" s="401">
        <f>SUM(E6:H6)</f>
        <v>118303</v>
      </c>
      <c r="E6" s="401">
        <f>E7+E17+E20+'Table 10 cont''d'!E6+'Table 10 cont''d'!E10+'Table 10 cont''d'!E13+'Table 10 cont''d'!E20+'[1]Table 10 cont''d(sec 7-9)'!I6+'[1]Table 10 cont''d(sec 7-9)'!I16+'[1]Table 10 cont''d(sec 7-9)'!I26</f>
        <v>25392</v>
      </c>
      <c r="F6" s="401">
        <f>F7+F17+F20+'Table 10 cont''d'!F6+'Table 10 cont''d'!F10+'Table 10 cont''d'!F13+'Table 10 cont''d'!F20+'Table 10 cont''d(sec 7-9)'!F6+'Table 10 cont''d(sec 7-9)'!F16+'Table 10 cont''d(sec 7-9)'!F26</f>
        <v>28498</v>
      </c>
      <c r="G6" s="401">
        <f>G7+G17+G20+'Table 10 cont''d'!G6+'Table 10 cont''d'!G10+'Table 10 cont''d'!G13+'Table 10 cont''d'!G20+'Table 10 cont''d(sec 7-9)'!G6+'Table 10 cont''d(sec 7-9)'!G16+'Table 10 cont''d(sec 7-9)'!G26</f>
        <v>28912</v>
      </c>
      <c r="H6" s="401">
        <f>H7+H17+H20+'Table 10 cont''d'!H6+'Table 10 cont''d'!H10+'Table 10 cont''d'!H13+'Table 10 cont''d'!H20+'Table 10 cont''d(sec 7-9)'!H6+'Table 10 cont''d(sec 7-9)'!H16+'Table 10 cont''d(sec 7-9)'!H26</f>
        <v>35501</v>
      </c>
      <c r="I6" s="401">
        <f>I7+I17+I20+'Table 10 cont''d'!I6+'Table 10 cont''d'!I10+'Table 10 cont''d'!I13+'Table 10 cont''d'!I20+'Table 10 cont''d(sec 7-9)'!I6+'Table 10 cont''d(sec 7-9)'!I16+'Table 10 cont''d(sec 7-9)'!I26</f>
        <v>28617</v>
      </c>
      <c r="J6" s="517"/>
    </row>
    <row r="7" spans="1:10" s="40" customFormat="1" ht="19.5" customHeight="1">
      <c r="A7" s="23" t="s">
        <v>36</v>
      </c>
      <c r="B7" s="25"/>
      <c r="C7" s="402">
        <v>23817</v>
      </c>
      <c r="D7" s="402">
        <f aca="true" t="shared" si="0" ref="D7:D23">SUM(E7:H7)</f>
        <v>22103</v>
      </c>
      <c r="E7" s="402">
        <v>4995</v>
      </c>
      <c r="F7" s="402">
        <v>5907</v>
      </c>
      <c r="G7" s="402">
        <v>5658</v>
      </c>
      <c r="H7" s="402">
        <v>5543</v>
      </c>
      <c r="I7" s="402">
        <v>5803</v>
      </c>
      <c r="J7" s="517"/>
    </row>
    <row r="8" spans="1:10" ht="19.5" customHeight="1">
      <c r="A8" s="37"/>
      <c r="B8" s="26" t="s">
        <v>293</v>
      </c>
      <c r="C8" s="413">
        <v>1522</v>
      </c>
      <c r="D8" s="413">
        <f t="shared" si="0"/>
        <v>1594</v>
      </c>
      <c r="E8" s="413">
        <v>310</v>
      </c>
      <c r="F8" s="413">
        <v>390</v>
      </c>
      <c r="G8" s="413">
        <v>418</v>
      </c>
      <c r="H8" s="413">
        <v>476</v>
      </c>
      <c r="I8" s="413">
        <v>491</v>
      </c>
      <c r="J8" s="517"/>
    </row>
    <row r="9" spans="1:10" ht="19.5" customHeight="1">
      <c r="A9" s="38"/>
      <c r="B9" s="26" t="s">
        <v>294</v>
      </c>
      <c r="C9" s="413">
        <v>3009</v>
      </c>
      <c r="D9" s="413">
        <f t="shared" si="0"/>
        <v>2577</v>
      </c>
      <c r="E9" s="413">
        <v>646</v>
      </c>
      <c r="F9" s="413">
        <v>649</v>
      </c>
      <c r="G9" s="413">
        <v>642</v>
      </c>
      <c r="H9" s="413">
        <v>640</v>
      </c>
      <c r="I9" s="413">
        <v>765</v>
      </c>
      <c r="J9" s="517"/>
    </row>
    <row r="10" spans="1:10" ht="19.5" customHeight="1">
      <c r="A10" s="37"/>
      <c r="B10" s="26" t="s">
        <v>295</v>
      </c>
      <c r="C10" s="413">
        <v>8474</v>
      </c>
      <c r="D10" s="413">
        <f t="shared" si="0"/>
        <v>7108</v>
      </c>
      <c r="E10" s="413">
        <v>1744</v>
      </c>
      <c r="F10" s="413">
        <v>1733</v>
      </c>
      <c r="G10" s="413">
        <v>1927</v>
      </c>
      <c r="H10" s="413">
        <v>1704</v>
      </c>
      <c r="I10" s="413">
        <v>1681</v>
      </c>
      <c r="J10" s="517"/>
    </row>
    <row r="11" spans="1:10" ht="19.5" customHeight="1">
      <c r="A11" s="38"/>
      <c r="B11" s="26" t="s">
        <v>296</v>
      </c>
      <c r="C11" s="413">
        <v>1447</v>
      </c>
      <c r="D11" s="413">
        <f t="shared" si="0"/>
        <v>1399</v>
      </c>
      <c r="E11" s="413">
        <v>402</v>
      </c>
      <c r="F11" s="413">
        <v>410</v>
      </c>
      <c r="G11" s="413">
        <v>379</v>
      </c>
      <c r="H11" s="413">
        <v>208</v>
      </c>
      <c r="I11" s="413">
        <v>372</v>
      </c>
      <c r="J11" s="517"/>
    </row>
    <row r="12" spans="1:10" ht="19.5" customHeight="1">
      <c r="A12" s="38"/>
      <c r="B12" s="26" t="s">
        <v>297</v>
      </c>
      <c r="C12" s="413">
        <v>1813</v>
      </c>
      <c r="D12" s="413">
        <f t="shared" si="0"/>
        <v>1656</v>
      </c>
      <c r="E12" s="413">
        <v>314</v>
      </c>
      <c r="F12" s="413">
        <v>472</v>
      </c>
      <c r="G12" s="413">
        <v>416</v>
      </c>
      <c r="H12" s="413">
        <v>454</v>
      </c>
      <c r="I12" s="413">
        <v>462</v>
      </c>
      <c r="J12" s="517"/>
    </row>
    <row r="13" spans="1:10" ht="19.5" customHeight="1">
      <c r="A13" s="38"/>
      <c r="B13" s="26" t="s">
        <v>298</v>
      </c>
      <c r="C13" s="413">
        <v>244</v>
      </c>
      <c r="D13" s="453">
        <f>SUM(E13:H13)</f>
        <v>0</v>
      </c>
      <c r="E13" s="453">
        <v>0</v>
      </c>
      <c r="F13" s="453">
        <v>0</v>
      </c>
      <c r="G13" s="453">
        <v>0</v>
      </c>
      <c r="H13" s="453">
        <v>0</v>
      </c>
      <c r="I13" s="453">
        <v>0</v>
      </c>
      <c r="J13" s="517"/>
    </row>
    <row r="14" spans="1:10" ht="19.5" customHeight="1">
      <c r="A14" s="46" t="s">
        <v>9</v>
      </c>
      <c r="B14" s="26" t="s">
        <v>299</v>
      </c>
      <c r="C14" s="413">
        <v>782</v>
      </c>
      <c r="D14" s="413">
        <f t="shared" si="0"/>
        <v>946</v>
      </c>
      <c r="E14" s="413">
        <v>193</v>
      </c>
      <c r="F14" s="413">
        <v>233</v>
      </c>
      <c r="G14" s="413">
        <v>263</v>
      </c>
      <c r="H14" s="413">
        <v>257</v>
      </c>
      <c r="I14" s="413">
        <v>188</v>
      </c>
      <c r="J14" s="517"/>
    </row>
    <row r="15" spans="1:10" ht="19.5" customHeight="1">
      <c r="A15" s="45"/>
      <c r="B15" s="26" t="s">
        <v>300</v>
      </c>
      <c r="C15" s="413">
        <v>2004</v>
      </c>
      <c r="D15" s="413">
        <f t="shared" si="0"/>
        <v>2263</v>
      </c>
      <c r="E15" s="413">
        <v>523</v>
      </c>
      <c r="F15" s="413">
        <v>681</v>
      </c>
      <c r="G15" s="413">
        <v>558</v>
      </c>
      <c r="H15" s="413">
        <v>501</v>
      </c>
      <c r="I15" s="413">
        <v>595</v>
      </c>
      <c r="J15" s="517"/>
    </row>
    <row r="16" spans="1:10" ht="19.5" customHeight="1">
      <c r="A16" s="10"/>
      <c r="B16" s="24" t="s">
        <v>20</v>
      </c>
      <c r="C16" s="413">
        <v>4522</v>
      </c>
      <c r="D16" s="413">
        <f t="shared" si="0"/>
        <v>4560</v>
      </c>
      <c r="E16" s="413">
        <f>E7-SUM(E8:E15)</f>
        <v>863</v>
      </c>
      <c r="F16" s="413">
        <f>F7-SUM(F8:F15)</f>
        <v>1339</v>
      </c>
      <c r="G16" s="413">
        <f>G7-SUM(G8:G15)</f>
        <v>1055</v>
      </c>
      <c r="H16" s="413">
        <f>H7-SUM(H8:H15)</f>
        <v>1303</v>
      </c>
      <c r="I16" s="413">
        <f>I7-SUM(I8:I15)</f>
        <v>1249</v>
      </c>
      <c r="J16" s="517"/>
    </row>
    <row r="17" spans="1:10" s="40" customFormat="1" ht="19.5" customHeight="1">
      <c r="A17" s="23" t="s">
        <v>40</v>
      </c>
      <c r="B17" s="25"/>
      <c r="C17" s="402">
        <v>2126</v>
      </c>
      <c r="D17" s="402">
        <f t="shared" si="0"/>
        <v>2103</v>
      </c>
      <c r="E17" s="402">
        <v>493</v>
      </c>
      <c r="F17" s="402">
        <v>711</v>
      </c>
      <c r="G17" s="402">
        <v>190</v>
      </c>
      <c r="H17" s="402">
        <v>709</v>
      </c>
      <c r="I17" s="402">
        <v>568</v>
      </c>
      <c r="J17" s="517"/>
    </row>
    <row r="18" spans="1:10" ht="19.5" customHeight="1">
      <c r="A18" s="10"/>
      <c r="B18" s="26" t="s">
        <v>301</v>
      </c>
      <c r="C18" s="413">
        <v>925</v>
      </c>
      <c r="D18" s="413">
        <f t="shared" si="0"/>
        <v>878</v>
      </c>
      <c r="E18" s="413">
        <v>194</v>
      </c>
      <c r="F18" s="413">
        <v>179</v>
      </c>
      <c r="G18" s="413">
        <v>177</v>
      </c>
      <c r="H18" s="413">
        <v>328</v>
      </c>
      <c r="I18" s="413">
        <v>225</v>
      </c>
      <c r="J18" s="517"/>
    </row>
    <row r="19" spans="1:10" ht="19.5" customHeight="1">
      <c r="A19" s="10"/>
      <c r="B19" s="26" t="s">
        <v>302</v>
      </c>
      <c r="C19" s="413">
        <v>1202</v>
      </c>
      <c r="D19" s="413">
        <f t="shared" si="0"/>
        <v>1226</v>
      </c>
      <c r="E19" s="413">
        <f>E17-E18</f>
        <v>299</v>
      </c>
      <c r="F19" s="413">
        <f>F17-F18</f>
        <v>532</v>
      </c>
      <c r="G19" s="413">
        <v>13</v>
      </c>
      <c r="H19" s="413">
        <v>382</v>
      </c>
      <c r="I19" s="413">
        <v>343</v>
      </c>
      <c r="J19" s="517"/>
    </row>
    <row r="20" spans="1:10" s="40" customFormat="1" ht="19.5" customHeight="1">
      <c r="A20" s="23" t="s">
        <v>37</v>
      </c>
      <c r="B20" s="25"/>
      <c r="C20" s="402">
        <v>3820</v>
      </c>
      <c r="D20" s="402">
        <f t="shared" si="0"/>
        <v>3175</v>
      </c>
      <c r="E20" s="402">
        <v>712</v>
      </c>
      <c r="F20" s="402">
        <v>679</v>
      </c>
      <c r="G20" s="402">
        <v>791</v>
      </c>
      <c r="H20" s="402">
        <v>993</v>
      </c>
      <c r="I20" s="402">
        <v>857</v>
      </c>
      <c r="J20" s="517"/>
    </row>
    <row r="21" spans="1:10" ht="19.5" customHeight="1">
      <c r="A21" s="6"/>
      <c r="B21" s="24" t="s">
        <v>303</v>
      </c>
      <c r="C21" s="413">
        <v>904</v>
      </c>
      <c r="D21" s="413">
        <f t="shared" si="0"/>
        <v>748</v>
      </c>
      <c r="E21" s="413">
        <v>178</v>
      </c>
      <c r="F21" s="413">
        <v>168</v>
      </c>
      <c r="G21" s="413">
        <v>179</v>
      </c>
      <c r="H21" s="413">
        <v>223</v>
      </c>
      <c r="I21" s="413">
        <v>191</v>
      </c>
      <c r="J21" s="517"/>
    </row>
    <row r="22" spans="1:10" ht="19.5" customHeight="1">
      <c r="A22" s="10"/>
      <c r="B22" s="26" t="s">
        <v>304</v>
      </c>
      <c r="C22" s="413">
        <v>2301</v>
      </c>
      <c r="D22" s="413">
        <f t="shared" si="0"/>
        <v>1618</v>
      </c>
      <c r="E22" s="413">
        <v>383</v>
      </c>
      <c r="F22" s="413">
        <v>305</v>
      </c>
      <c r="G22" s="413">
        <v>378</v>
      </c>
      <c r="H22" s="413">
        <v>552</v>
      </c>
      <c r="I22" s="413">
        <v>466</v>
      </c>
      <c r="J22" s="517"/>
    </row>
    <row r="23" spans="1:10" ht="19.5" customHeight="1">
      <c r="A23" s="10"/>
      <c r="B23" s="24" t="s">
        <v>20</v>
      </c>
      <c r="C23" s="413">
        <v>615</v>
      </c>
      <c r="D23" s="413">
        <f t="shared" si="0"/>
        <v>809</v>
      </c>
      <c r="E23" s="413">
        <f>E20-SUM(E21:E22)</f>
        <v>151</v>
      </c>
      <c r="F23" s="413">
        <f>F20-SUM(F21:F22)</f>
        <v>206</v>
      </c>
      <c r="G23" s="413">
        <f>G20-SUM(G21:G22)</f>
        <v>234</v>
      </c>
      <c r="H23" s="413">
        <f>H20-SUM(H21:H22)</f>
        <v>218</v>
      </c>
      <c r="I23" s="413">
        <f>I20-SUM(I21:I22)</f>
        <v>200</v>
      </c>
      <c r="J23" s="517"/>
    </row>
    <row r="24" spans="1:10" ht="3" customHeight="1">
      <c r="A24" s="31"/>
      <c r="B24" s="11"/>
      <c r="C24" s="215"/>
      <c r="D24" s="215"/>
      <c r="E24" s="215"/>
      <c r="F24" s="215"/>
      <c r="G24" s="215"/>
      <c r="H24" s="147"/>
      <c r="I24" s="147"/>
      <c r="J24" s="517"/>
    </row>
    <row r="25" spans="1:10" ht="8.25" customHeight="1" hidden="1">
      <c r="A25" s="27"/>
      <c r="B25" s="14"/>
      <c r="C25" s="29"/>
      <c r="D25" s="29"/>
      <c r="E25" s="236"/>
      <c r="F25" s="236"/>
      <c r="G25" s="236"/>
      <c r="H25" s="236"/>
      <c r="I25" s="236"/>
      <c r="J25" s="517"/>
    </row>
    <row r="26" spans="5:9" ht="2.25" customHeight="1" hidden="1">
      <c r="E26" s="236"/>
      <c r="F26" s="236"/>
      <c r="G26" s="236"/>
      <c r="H26" s="236"/>
      <c r="I26" s="236"/>
    </row>
    <row r="27" ht="21" customHeight="1">
      <c r="A27" s="160" t="s">
        <v>204</v>
      </c>
    </row>
    <row r="28" ht="21" customHeight="1">
      <c r="A28" s="160" t="s">
        <v>193</v>
      </c>
    </row>
  </sheetData>
  <sheetProtection/>
  <mergeCells count="5">
    <mergeCell ref="J1:J25"/>
    <mergeCell ref="A4:B5"/>
    <mergeCell ref="C4:C5"/>
    <mergeCell ref="E4:H4"/>
    <mergeCell ref="D4:D5"/>
  </mergeCells>
  <printOptions/>
  <pageMargins left="0.75" right="0" top="0.75" bottom="0" header="0.5" footer="0.2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5"/>
  <sheetViews>
    <sheetView zoomScalePageLayoutView="0" workbookViewId="0" topLeftCell="E1">
      <selection activeCell="N18" sqref="N18"/>
    </sheetView>
  </sheetViews>
  <sheetFormatPr defaultColWidth="9.140625" defaultRowHeight="12.75"/>
  <cols>
    <col min="1" max="1" width="5.57421875" style="3" customWidth="1"/>
    <col min="2" max="2" width="34.28125" style="3" customWidth="1"/>
    <col min="3" max="4" width="12.140625" style="3" customWidth="1"/>
    <col min="5" max="9" width="12.140625" style="43" customWidth="1"/>
    <col min="10" max="10" width="6.421875" style="3" customWidth="1"/>
    <col min="11" max="16384" width="9.140625" style="3" customWidth="1"/>
  </cols>
  <sheetData>
    <row r="1" spans="1:10" ht="18" customHeight="1">
      <c r="A1" s="523" t="s">
        <v>437</v>
      </c>
      <c r="B1" s="523"/>
      <c r="C1" s="523"/>
      <c r="D1" s="523"/>
      <c r="E1" s="523"/>
      <c r="F1" s="523"/>
      <c r="G1" s="523"/>
      <c r="H1" s="523"/>
      <c r="I1" s="523"/>
      <c r="J1" s="516" t="s">
        <v>106</v>
      </c>
    </row>
    <row r="2" spans="1:10" ht="17.25" customHeight="1">
      <c r="A2" s="27"/>
      <c r="B2" s="12"/>
      <c r="C2" s="29"/>
      <c r="D2" s="29"/>
      <c r="E2" s="50"/>
      <c r="F2" s="288"/>
      <c r="G2" s="288"/>
      <c r="I2" s="50" t="s">
        <v>32</v>
      </c>
      <c r="J2" s="516"/>
    </row>
    <row r="3" spans="1:10" ht="6.75" customHeight="1">
      <c r="A3" s="27"/>
      <c r="B3" s="12"/>
      <c r="C3" s="29"/>
      <c r="D3" s="29"/>
      <c r="J3" s="516"/>
    </row>
    <row r="4" spans="1:10" ht="14.25" customHeight="1">
      <c r="A4" s="504" t="s">
        <v>103</v>
      </c>
      <c r="B4" s="505"/>
      <c r="C4" s="479" t="s">
        <v>279</v>
      </c>
      <c r="D4" s="471" t="s">
        <v>250</v>
      </c>
      <c r="E4" s="481" t="s">
        <v>253</v>
      </c>
      <c r="F4" s="519"/>
      <c r="G4" s="519"/>
      <c r="H4" s="520"/>
      <c r="I4" s="377" t="s">
        <v>433</v>
      </c>
      <c r="J4" s="516"/>
    </row>
    <row r="5" spans="1:10" ht="15.75" customHeight="1">
      <c r="A5" s="510"/>
      <c r="B5" s="511"/>
      <c r="C5" s="480"/>
      <c r="D5" s="472"/>
      <c r="E5" s="52" t="s">
        <v>33</v>
      </c>
      <c r="F5" s="52" t="s">
        <v>123</v>
      </c>
      <c r="G5" s="52" t="s">
        <v>125</v>
      </c>
      <c r="H5" s="52" t="s">
        <v>127</v>
      </c>
      <c r="I5" s="52" t="s">
        <v>33</v>
      </c>
      <c r="J5" s="516"/>
    </row>
    <row r="6" spans="1:10" s="40" customFormat="1" ht="16.5" customHeight="1">
      <c r="A6" s="41" t="s">
        <v>41</v>
      </c>
      <c r="B6" s="42"/>
      <c r="C6" s="378">
        <v>28352</v>
      </c>
      <c r="D6" s="378">
        <f>SUM(E6:H6)</f>
        <v>18372</v>
      </c>
      <c r="E6" s="378">
        <v>4288</v>
      </c>
      <c r="F6" s="378">
        <v>4036</v>
      </c>
      <c r="G6" s="378">
        <v>4373</v>
      </c>
      <c r="H6" s="378">
        <v>5675</v>
      </c>
      <c r="I6" s="378">
        <v>5552</v>
      </c>
      <c r="J6" s="516"/>
    </row>
    <row r="7" spans="1:10" ht="18" customHeight="1">
      <c r="A7" s="6"/>
      <c r="B7" s="26" t="s">
        <v>305</v>
      </c>
      <c r="C7" s="379">
        <v>24042</v>
      </c>
      <c r="D7" s="379">
        <f aca="true" t="shared" si="0" ref="D7:D30">SUM(E7:H7)</f>
        <v>15107</v>
      </c>
      <c r="E7" s="379">
        <v>3351</v>
      </c>
      <c r="F7" s="379">
        <v>3194</v>
      </c>
      <c r="G7" s="379">
        <v>3836</v>
      </c>
      <c r="H7" s="379">
        <v>4726</v>
      </c>
      <c r="I7" s="379">
        <v>4258</v>
      </c>
      <c r="J7" s="516"/>
    </row>
    <row r="8" spans="1:10" ht="18" customHeight="1">
      <c r="A8" s="6"/>
      <c r="B8" s="26" t="s">
        <v>306</v>
      </c>
      <c r="C8" s="379">
        <v>1820</v>
      </c>
      <c r="D8" s="379">
        <f t="shared" si="0"/>
        <v>1324</v>
      </c>
      <c r="E8" s="379">
        <v>266</v>
      </c>
      <c r="F8" s="379">
        <v>272</v>
      </c>
      <c r="G8" s="379">
        <v>356</v>
      </c>
      <c r="H8" s="379">
        <v>430</v>
      </c>
      <c r="I8" s="379">
        <v>349</v>
      </c>
      <c r="J8" s="516"/>
    </row>
    <row r="9" spans="1:10" ht="18" customHeight="1">
      <c r="A9" s="6"/>
      <c r="B9" s="26" t="s">
        <v>20</v>
      </c>
      <c r="C9" s="379">
        <v>2490</v>
      </c>
      <c r="D9" s="379">
        <f t="shared" si="0"/>
        <v>1941</v>
      </c>
      <c r="E9" s="379">
        <f>E6-SUM(E7:E8)</f>
        <v>671</v>
      </c>
      <c r="F9" s="379">
        <f>F6-SUM(F7:F8)</f>
        <v>570</v>
      </c>
      <c r="G9" s="379">
        <f>G6-SUM(G7:G8)</f>
        <v>181</v>
      </c>
      <c r="H9" s="379">
        <f>H6-SUM(H7:H8)</f>
        <v>519</v>
      </c>
      <c r="I9" s="379">
        <f>I6-SUM(I7:I8)</f>
        <v>945</v>
      </c>
      <c r="J9" s="516"/>
    </row>
    <row r="10" spans="1:10" s="40" customFormat="1" ht="16.5" customHeight="1">
      <c r="A10" s="23" t="s">
        <v>42</v>
      </c>
      <c r="B10" s="25"/>
      <c r="C10" s="380">
        <v>1580</v>
      </c>
      <c r="D10" s="380">
        <f t="shared" si="0"/>
        <v>1325</v>
      </c>
      <c r="E10" s="380">
        <v>274</v>
      </c>
      <c r="F10" s="380">
        <v>323</v>
      </c>
      <c r="G10" s="380">
        <v>436</v>
      </c>
      <c r="H10" s="380">
        <v>292</v>
      </c>
      <c r="I10" s="380">
        <v>298</v>
      </c>
      <c r="J10" s="516"/>
    </row>
    <row r="11" spans="1:10" ht="18" customHeight="1">
      <c r="A11" s="6"/>
      <c r="B11" s="26" t="s">
        <v>307</v>
      </c>
      <c r="C11" s="379">
        <v>1301</v>
      </c>
      <c r="D11" s="379">
        <f t="shared" si="0"/>
        <v>1058</v>
      </c>
      <c r="E11" s="379">
        <v>203</v>
      </c>
      <c r="F11" s="379">
        <v>250</v>
      </c>
      <c r="G11" s="379">
        <v>369</v>
      </c>
      <c r="H11" s="379">
        <v>236</v>
      </c>
      <c r="I11" s="379">
        <v>249</v>
      </c>
      <c r="J11" s="516"/>
    </row>
    <row r="12" spans="1:10" ht="15" customHeight="1">
      <c r="A12" s="6"/>
      <c r="B12" s="26" t="s">
        <v>20</v>
      </c>
      <c r="C12" s="379">
        <v>279</v>
      </c>
      <c r="D12" s="379">
        <f t="shared" si="0"/>
        <v>267</v>
      </c>
      <c r="E12" s="379">
        <f>E10-E11</f>
        <v>71</v>
      </c>
      <c r="F12" s="379">
        <f>F10-F11</f>
        <v>73</v>
      </c>
      <c r="G12" s="379">
        <f>G10-G11</f>
        <v>67</v>
      </c>
      <c r="H12" s="379">
        <f>H10-H11</f>
        <v>56</v>
      </c>
      <c r="I12" s="379">
        <f>I10-I11</f>
        <v>49</v>
      </c>
      <c r="J12" s="516"/>
    </row>
    <row r="13" spans="1:10" s="40" customFormat="1" ht="15" customHeight="1">
      <c r="A13" s="23" t="s">
        <v>43</v>
      </c>
      <c r="B13" s="25"/>
      <c r="C13" s="380">
        <v>10417</v>
      </c>
      <c r="D13" s="380">
        <f t="shared" si="0"/>
        <v>10707</v>
      </c>
      <c r="E13" s="380">
        <v>2107</v>
      </c>
      <c r="F13" s="380">
        <v>2672</v>
      </c>
      <c r="G13" s="380">
        <v>2973</v>
      </c>
      <c r="H13" s="380">
        <v>2955</v>
      </c>
      <c r="I13" s="380">
        <v>2310</v>
      </c>
      <c r="J13" s="516"/>
    </row>
    <row r="14" spans="1:10" ht="15" customHeight="1">
      <c r="A14" s="6"/>
      <c r="B14" s="26" t="s">
        <v>308</v>
      </c>
      <c r="C14" s="379">
        <v>794</v>
      </c>
      <c r="D14" s="379">
        <f t="shared" si="0"/>
        <v>816</v>
      </c>
      <c r="E14" s="379">
        <v>161</v>
      </c>
      <c r="F14" s="379">
        <v>227</v>
      </c>
      <c r="G14" s="379">
        <v>220</v>
      </c>
      <c r="H14" s="379">
        <v>208</v>
      </c>
      <c r="I14" s="379">
        <v>174</v>
      </c>
      <c r="J14" s="516"/>
    </row>
    <row r="15" spans="1:10" ht="15" customHeight="1">
      <c r="A15" s="6"/>
      <c r="B15" s="26" t="s">
        <v>309</v>
      </c>
      <c r="C15" s="379">
        <v>2397</v>
      </c>
      <c r="D15" s="379">
        <f t="shared" si="0"/>
        <v>2990</v>
      </c>
      <c r="E15" s="379">
        <v>670</v>
      </c>
      <c r="F15" s="379">
        <v>857</v>
      </c>
      <c r="G15" s="379">
        <v>797</v>
      </c>
      <c r="H15" s="379">
        <v>666</v>
      </c>
      <c r="I15" s="379">
        <v>658</v>
      </c>
      <c r="J15" s="516"/>
    </row>
    <row r="16" spans="1:10" ht="15" customHeight="1">
      <c r="A16" s="6"/>
      <c r="B16" s="26" t="s">
        <v>310</v>
      </c>
      <c r="C16" s="379">
        <v>935</v>
      </c>
      <c r="D16" s="379">
        <f t="shared" si="0"/>
        <v>833</v>
      </c>
      <c r="E16" s="379">
        <v>52</v>
      </c>
      <c r="F16" s="379">
        <v>106</v>
      </c>
      <c r="G16" s="379">
        <v>332</v>
      </c>
      <c r="H16" s="379">
        <v>343</v>
      </c>
      <c r="I16" s="379">
        <v>122</v>
      </c>
      <c r="J16" s="516"/>
    </row>
    <row r="17" spans="1:10" ht="15" customHeight="1">
      <c r="A17" s="6"/>
      <c r="B17" s="26" t="s">
        <v>311</v>
      </c>
      <c r="C17" s="379">
        <v>1528</v>
      </c>
      <c r="D17" s="379">
        <f t="shared" si="0"/>
        <v>1221</v>
      </c>
      <c r="E17" s="379">
        <v>193</v>
      </c>
      <c r="F17" s="379">
        <v>315</v>
      </c>
      <c r="G17" s="379">
        <v>356</v>
      </c>
      <c r="H17" s="379">
        <v>357</v>
      </c>
      <c r="I17" s="379">
        <v>321</v>
      </c>
      <c r="J17" s="516"/>
    </row>
    <row r="18" spans="1:10" ht="15" customHeight="1">
      <c r="A18" s="6"/>
      <c r="B18" s="26" t="s">
        <v>312</v>
      </c>
      <c r="C18" s="379">
        <v>790</v>
      </c>
      <c r="D18" s="379">
        <f t="shared" si="0"/>
        <v>746</v>
      </c>
      <c r="E18" s="379">
        <v>159</v>
      </c>
      <c r="F18" s="379">
        <v>179</v>
      </c>
      <c r="G18" s="379">
        <v>199</v>
      </c>
      <c r="H18" s="379">
        <v>209</v>
      </c>
      <c r="I18" s="379">
        <v>148</v>
      </c>
      <c r="J18" s="516"/>
    </row>
    <row r="19" spans="1:10" ht="15" customHeight="1">
      <c r="A19" s="6"/>
      <c r="B19" s="26" t="s">
        <v>20</v>
      </c>
      <c r="C19" s="379">
        <v>3973</v>
      </c>
      <c r="D19" s="379">
        <f t="shared" si="0"/>
        <v>4101</v>
      </c>
      <c r="E19" s="379">
        <f>E13-SUM(E14:E18)</f>
        <v>872</v>
      </c>
      <c r="F19" s="379">
        <f>F13-SUM(F14:F18)</f>
        <v>988</v>
      </c>
      <c r="G19" s="379">
        <f>G13-SUM(G14:G18)</f>
        <v>1069</v>
      </c>
      <c r="H19" s="379">
        <f>H13-SUM(H14:H18)</f>
        <v>1172</v>
      </c>
      <c r="I19" s="379">
        <f>I13-SUM(I14:I18)</f>
        <v>887</v>
      </c>
      <c r="J19" s="516"/>
    </row>
    <row r="20" spans="1:10" ht="12.75">
      <c r="A20" s="23" t="s">
        <v>416</v>
      </c>
      <c r="B20" s="370"/>
      <c r="C20" s="380">
        <v>25033</v>
      </c>
      <c r="D20" s="380">
        <f t="shared" si="0"/>
        <v>21449</v>
      </c>
      <c r="E20" s="380">
        <v>4924</v>
      </c>
      <c r="F20" s="380">
        <v>5231</v>
      </c>
      <c r="G20" s="380">
        <v>5370</v>
      </c>
      <c r="H20" s="380">
        <v>5924</v>
      </c>
      <c r="I20" s="380">
        <v>4937</v>
      </c>
      <c r="J20" s="516"/>
    </row>
    <row r="21" spans="1:10" ht="12.75">
      <c r="A21" s="521" t="s">
        <v>417</v>
      </c>
      <c r="B21" s="522"/>
      <c r="C21" s="70"/>
      <c r="D21" s="70"/>
      <c r="E21" s="70"/>
      <c r="F21" s="51"/>
      <c r="G21" s="51"/>
      <c r="H21" s="51"/>
      <c r="I21" s="51"/>
      <c r="J21" s="516"/>
    </row>
    <row r="22" spans="1:10" ht="15" customHeight="1">
      <c r="A22" s="10"/>
      <c r="B22" s="26" t="s">
        <v>313</v>
      </c>
      <c r="C22" s="379">
        <v>1854</v>
      </c>
      <c r="D22" s="379">
        <f t="shared" si="0"/>
        <v>1664</v>
      </c>
      <c r="E22" s="379">
        <v>353</v>
      </c>
      <c r="F22" s="379">
        <v>357</v>
      </c>
      <c r="G22" s="379">
        <v>471</v>
      </c>
      <c r="H22" s="379">
        <v>483</v>
      </c>
      <c r="I22" s="379">
        <v>359</v>
      </c>
      <c r="J22" s="516"/>
    </row>
    <row r="23" spans="1:10" ht="15" customHeight="1">
      <c r="A23" s="10"/>
      <c r="B23" s="26" t="s">
        <v>314</v>
      </c>
      <c r="C23" s="379">
        <v>2476</v>
      </c>
      <c r="D23" s="379">
        <f t="shared" si="0"/>
        <v>2013</v>
      </c>
      <c r="E23" s="379">
        <v>430</v>
      </c>
      <c r="F23" s="379">
        <v>567</v>
      </c>
      <c r="G23" s="379">
        <v>507</v>
      </c>
      <c r="H23" s="379">
        <v>509</v>
      </c>
      <c r="I23" s="379">
        <v>491</v>
      </c>
      <c r="J23" s="516"/>
    </row>
    <row r="24" spans="1:10" ht="15" customHeight="1">
      <c r="A24" s="10"/>
      <c r="B24" s="26" t="s">
        <v>315</v>
      </c>
      <c r="C24" s="379">
        <v>2241</v>
      </c>
      <c r="D24" s="379">
        <f t="shared" si="0"/>
        <v>1966</v>
      </c>
      <c r="E24" s="379">
        <v>489</v>
      </c>
      <c r="F24" s="379">
        <v>528</v>
      </c>
      <c r="G24" s="379">
        <v>389</v>
      </c>
      <c r="H24" s="379">
        <v>560</v>
      </c>
      <c r="I24" s="379">
        <v>456</v>
      </c>
      <c r="J24" s="516"/>
    </row>
    <row r="25" spans="1:10" ht="15" customHeight="1">
      <c r="A25" s="10"/>
      <c r="B25" s="26" t="s">
        <v>316</v>
      </c>
      <c r="C25" s="379">
        <v>2772</v>
      </c>
      <c r="D25" s="379">
        <f t="shared" si="0"/>
        <v>2412</v>
      </c>
      <c r="E25" s="379">
        <v>477</v>
      </c>
      <c r="F25" s="379">
        <f>1712-(567+528)</f>
        <v>617</v>
      </c>
      <c r="G25" s="379">
        <f>1477-(507+389)</f>
        <v>581</v>
      </c>
      <c r="H25" s="379">
        <f>1806-SUM(H23:H24)</f>
        <v>737</v>
      </c>
      <c r="I25" s="379">
        <v>514</v>
      </c>
      <c r="J25" s="516"/>
    </row>
    <row r="26" spans="1:10" ht="15" customHeight="1">
      <c r="A26" s="47"/>
      <c r="B26" s="26" t="s">
        <v>317</v>
      </c>
      <c r="C26" s="379">
        <v>2378</v>
      </c>
      <c r="D26" s="379">
        <f t="shared" si="0"/>
        <v>1529</v>
      </c>
      <c r="E26" s="379">
        <v>350</v>
      </c>
      <c r="F26" s="379">
        <v>369</v>
      </c>
      <c r="G26" s="379">
        <v>410</v>
      </c>
      <c r="H26" s="379">
        <v>400</v>
      </c>
      <c r="I26" s="379">
        <v>372</v>
      </c>
      <c r="J26" s="516"/>
    </row>
    <row r="27" spans="1:10" ht="15" customHeight="1">
      <c r="A27" s="10"/>
      <c r="B27" s="26" t="s">
        <v>318</v>
      </c>
      <c r="C27" s="379">
        <v>1511</v>
      </c>
      <c r="D27" s="379">
        <f t="shared" si="0"/>
        <v>1381</v>
      </c>
      <c r="E27" s="379">
        <v>386</v>
      </c>
      <c r="F27" s="379">
        <v>341</v>
      </c>
      <c r="G27" s="379">
        <v>317</v>
      </c>
      <c r="H27" s="379">
        <v>337</v>
      </c>
      <c r="I27" s="379">
        <v>420</v>
      </c>
      <c r="J27" s="516"/>
    </row>
    <row r="28" spans="1:10" ht="15" customHeight="1">
      <c r="A28" s="10"/>
      <c r="B28" s="26" t="s">
        <v>319</v>
      </c>
      <c r="C28" s="379">
        <v>3675</v>
      </c>
      <c r="D28" s="379">
        <f t="shared" si="0"/>
        <v>2780</v>
      </c>
      <c r="E28" s="379">
        <v>742</v>
      </c>
      <c r="F28" s="379">
        <v>526</v>
      </c>
      <c r="G28" s="379">
        <v>682</v>
      </c>
      <c r="H28" s="379">
        <v>830</v>
      </c>
      <c r="I28" s="379">
        <v>627</v>
      </c>
      <c r="J28" s="516"/>
    </row>
    <row r="29" spans="1:10" ht="15" customHeight="1">
      <c r="A29" s="10"/>
      <c r="B29" s="26" t="s">
        <v>320</v>
      </c>
      <c r="C29" s="379">
        <v>3182</v>
      </c>
      <c r="D29" s="379">
        <f t="shared" si="0"/>
        <v>3148</v>
      </c>
      <c r="E29" s="379">
        <v>804</v>
      </c>
      <c r="F29" s="379">
        <v>803</v>
      </c>
      <c r="G29" s="379">
        <v>797</v>
      </c>
      <c r="H29" s="379">
        <v>744</v>
      </c>
      <c r="I29" s="379">
        <v>677</v>
      </c>
      <c r="J29" s="516"/>
    </row>
    <row r="30" spans="1:10" ht="15" customHeight="1">
      <c r="A30" s="10"/>
      <c r="B30" s="26" t="s">
        <v>20</v>
      </c>
      <c r="C30" s="379">
        <v>4944</v>
      </c>
      <c r="D30" s="379">
        <f t="shared" si="0"/>
        <v>4556</v>
      </c>
      <c r="E30" s="379">
        <f>E20-SUM(E22:E29)</f>
        <v>893</v>
      </c>
      <c r="F30" s="379">
        <f>F20-SUM(F22:F29)</f>
        <v>1123</v>
      </c>
      <c r="G30" s="379">
        <f>G20-SUM(G22:G29)</f>
        <v>1216</v>
      </c>
      <c r="H30" s="379">
        <f>H20-SUM(H22:H29)</f>
        <v>1324</v>
      </c>
      <c r="I30" s="379">
        <f>I20-SUM(I22:I29)</f>
        <v>1021</v>
      </c>
      <c r="J30" s="516"/>
    </row>
    <row r="31" spans="1:10" ht="8.25" customHeight="1">
      <c r="A31" s="33"/>
      <c r="B31" s="34"/>
      <c r="C31" s="9"/>
      <c r="D31" s="9"/>
      <c r="E31" s="237"/>
      <c r="F31" s="216"/>
      <c r="G31" s="216"/>
      <c r="H31" s="80"/>
      <c r="I31" s="80"/>
      <c r="J31" s="516"/>
    </row>
    <row r="32" ht="6.75" customHeight="1">
      <c r="J32" s="516"/>
    </row>
    <row r="33" ht="3" customHeight="1"/>
    <row r="34" ht="16.5">
      <c r="A34" s="160" t="s">
        <v>204</v>
      </c>
    </row>
    <row r="35" ht="16.5">
      <c r="A35" s="160" t="s">
        <v>193</v>
      </c>
    </row>
  </sheetData>
  <sheetProtection/>
  <mergeCells count="7">
    <mergeCell ref="J1:J32"/>
    <mergeCell ref="A4:B5"/>
    <mergeCell ref="C4:C5"/>
    <mergeCell ref="E4:H4"/>
    <mergeCell ref="D4:D5"/>
    <mergeCell ref="A21:B21"/>
    <mergeCell ref="A1:I1"/>
  </mergeCells>
  <printOptions/>
  <pageMargins left="0.75" right="0" top="0.76" bottom="0" header="0.41" footer="0.3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0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1.421875" style="3" customWidth="1"/>
    <col min="2" max="2" width="48.28125" style="3" customWidth="1"/>
    <col min="3" max="4" width="11.421875" style="3" customWidth="1"/>
    <col min="5" max="9" width="11.421875" style="43" customWidth="1"/>
    <col min="10" max="10" width="5.8515625" style="3" customWidth="1"/>
    <col min="11" max="16384" width="9.140625" style="3" customWidth="1"/>
  </cols>
  <sheetData>
    <row r="1" spans="1:10" ht="17.25" customHeight="1">
      <c r="A1" s="30" t="s">
        <v>438</v>
      </c>
      <c r="B1" s="36"/>
      <c r="J1" s="516" t="s">
        <v>289</v>
      </c>
    </row>
    <row r="2" spans="1:10" ht="12" customHeight="1">
      <c r="A2" s="4"/>
      <c r="B2" s="2"/>
      <c r="E2" s="50"/>
      <c r="F2" s="50"/>
      <c r="G2" s="50"/>
      <c r="I2" s="50" t="s">
        <v>32</v>
      </c>
      <c r="J2" s="517"/>
    </row>
    <row r="3" ht="2.25" customHeight="1">
      <c r="J3" s="517"/>
    </row>
    <row r="4" spans="1:10" ht="16.5" customHeight="1">
      <c r="A4" s="504" t="s">
        <v>288</v>
      </c>
      <c r="B4" s="524"/>
      <c r="C4" s="479" t="s">
        <v>279</v>
      </c>
      <c r="D4" s="471" t="s">
        <v>250</v>
      </c>
      <c r="E4" s="481" t="s">
        <v>253</v>
      </c>
      <c r="F4" s="482"/>
      <c r="G4" s="482"/>
      <c r="H4" s="483"/>
      <c r="I4" s="377" t="s">
        <v>433</v>
      </c>
      <c r="J4" s="517"/>
    </row>
    <row r="5" spans="1:10" ht="16.5" customHeight="1">
      <c r="A5" s="525"/>
      <c r="B5" s="526"/>
      <c r="C5" s="512"/>
      <c r="D5" s="472"/>
      <c r="E5" s="76" t="s">
        <v>285</v>
      </c>
      <c r="F5" s="258" t="s">
        <v>284</v>
      </c>
      <c r="G5" s="258" t="s">
        <v>287</v>
      </c>
      <c r="H5" s="258" t="s">
        <v>286</v>
      </c>
      <c r="I5" s="76" t="s">
        <v>285</v>
      </c>
      <c r="J5" s="517"/>
    </row>
    <row r="6" spans="1:10" ht="18" customHeight="1">
      <c r="A6" s="23" t="s">
        <v>283</v>
      </c>
      <c r="B6" s="25"/>
      <c r="C6" s="402">
        <v>25930</v>
      </c>
      <c r="D6" s="402">
        <f>SUM(E6:H6)</f>
        <v>27673</v>
      </c>
      <c r="E6" s="402">
        <v>5610</v>
      </c>
      <c r="F6" s="402">
        <v>6253</v>
      </c>
      <c r="G6" s="402">
        <v>6176</v>
      </c>
      <c r="H6" s="402">
        <v>9634</v>
      </c>
      <c r="I6" s="380">
        <v>5758</v>
      </c>
      <c r="J6" s="517"/>
    </row>
    <row r="7" spans="1:10" ht="18" customHeight="1">
      <c r="A7" s="6"/>
      <c r="B7" s="32" t="s">
        <v>321</v>
      </c>
      <c r="C7" s="379">
        <v>1178</v>
      </c>
      <c r="D7" s="379">
        <f aca="true" t="shared" si="0" ref="D7:D26">SUM(E7:H7)</f>
        <v>896</v>
      </c>
      <c r="E7" s="379">
        <v>228</v>
      </c>
      <c r="F7" s="379">
        <v>218</v>
      </c>
      <c r="G7" s="379">
        <v>202</v>
      </c>
      <c r="H7" s="379">
        <v>248</v>
      </c>
      <c r="I7" s="379">
        <v>367</v>
      </c>
      <c r="J7" s="517"/>
    </row>
    <row r="8" spans="1:10" ht="19.5" customHeight="1">
      <c r="A8" s="6"/>
      <c r="B8" s="32" t="s">
        <v>322</v>
      </c>
      <c r="C8" s="379">
        <v>2604</v>
      </c>
      <c r="D8" s="379">
        <f t="shared" si="0"/>
        <v>2614</v>
      </c>
      <c r="E8" s="379">
        <v>552</v>
      </c>
      <c r="F8" s="379">
        <v>786</v>
      </c>
      <c r="G8" s="379">
        <v>651</v>
      </c>
      <c r="H8" s="379">
        <v>625</v>
      </c>
      <c r="I8" s="379">
        <v>512</v>
      </c>
      <c r="J8" s="517"/>
    </row>
    <row r="9" spans="1:10" ht="24" customHeight="1">
      <c r="A9" s="6"/>
      <c r="B9" s="255" t="s">
        <v>323</v>
      </c>
      <c r="C9" s="379">
        <v>3848</v>
      </c>
      <c r="D9" s="379">
        <f t="shared" si="0"/>
        <v>4706</v>
      </c>
      <c r="E9" s="379">
        <v>1096</v>
      </c>
      <c r="F9" s="379">
        <v>1558</v>
      </c>
      <c r="G9" s="379">
        <v>1074</v>
      </c>
      <c r="H9" s="379">
        <v>978</v>
      </c>
      <c r="I9" s="379">
        <v>823</v>
      </c>
      <c r="J9" s="517"/>
    </row>
    <row r="10" spans="1:10" ht="24" customHeight="1">
      <c r="A10" s="6"/>
      <c r="B10" s="257" t="s">
        <v>324</v>
      </c>
      <c r="C10" s="379">
        <v>2253</v>
      </c>
      <c r="D10" s="379">
        <f t="shared" si="0"/>
        <v>2599</v>
      </c>
      <c r="E10" s="379">
        <v>558</v>
      </c>
      <c r="F10" s="379">
        <v>567</v>
      </c>
      <c r="G10" s="379">
        <v>773</v>
      </c>
      <c r="H10" s="379">
        <v>701</v>
      </c>
      <c r="I10" s="379">
        <v>580</v>
      </c>
      <c r="J10" s="517"/>
    </row>
    <row r="11" spans="1:10" ht="27.75" customHeight="1">
      <c r="A11" s="6"/>
      <c r="B11" s="255" t="s">
        <v>325</v>
      </c>
      <c r="C11" s="379">
        <v>4901</v>
      </c>
      <c r="D11" s="379">
        <f t="shared" si="0"/>
        <v>3487</v>
      </c>
      <c r="E11" s="379">
        <v>829</v>
      </c>
      <c r="F11" s="379">
        <v>822</v>
      </c>
      <c r="G11" s="379">
        <v>703</v>
      </c>
      <c r="H11" s="379">
        <v>1133</v>
      </c>
      <c r="I11" s="379">
        <v>986</v>
      </c>
      <c r="J11" s="517"/>
    </row>
    <row r="12" spans="1:10" ht="28.5" customHeight="1">
      <c r="A12" s="6"/>
      <c r="B12" s="255" t="s">
        <v>326</v>
      </c>
      <c r="C12" s="379">
        <v>4062</v>
      </c>
      <c r="D12" s="379">
        <f t="shared" si="0"/>
        <v>3857</v>
      </c>
      <c r="E12" s="379">
        <v>917</v>
      </c>
      <c r="F12" s="379">
        <v>1035</v>
      </c>
      <c r="G12" s="379">
        <v>914</v>
      </c>
      <c r="H12" s="379">
        <v>991</v>
      </c>
      <c r="I12" s="379">
        <v>862</v>
      </c>
      <c r="J12" s="517"/>
    </row>
    <row r="13" spans="1:10" ht="18" customHeight="1">
      <c r="A13" s="6"/>
      <c r="B13" s="26" t="s">
        <v>327</v>
      </c>
      <c r="C13" s="379">
        <v>6057</v>
      </c>
      <c r="D13" s="379">
        <f t="shared" si="0"/>
        <v>5446</v>
      </c>
      <c r="E13" s="379">
        <v>1278</v>
      </c>
      <c r="F13" s="379">
        <v>1172</v>
      </c>
      <c r="G13" s="379">
        <v>1343</v>
      </c>
      <c r="H13" s="379">
        <v>1653</v>
      </c>
      <c r="I13" s="379">
        <v>1445</v>
      </c>
      <c r="J13" s="517"/>
    </row>
    <row r="14" spans="1:10" ht="18" customHeight="1">
      <c r="A14" s="6"/>
      <c r="B14" s="256" t="s">
        <v>328</v>
      </c>
      <c r="C14" s="379">
        <v>867</v>
      </c>
      <c r="D14" s="379">
        <f t="shared" si="0"/>
        <v>3893</v>
      </c>
      <c r="E14" s="379">
        <v>121</v>
      </c>
      <c r="F14" s="379">
        <f>42+30</f>
        <v>72</v>
      </c>
      <c r="G14" s="379">
        <f>364+77</f>
        <v>441</v>
      </c>
      <c r="H14" s="379">
        <f>2866+393</f>
        <v>3259</v>
      </c>
      <c r="I14" s="379">
        <v>127</v>
      </c>
      <c r="J14" s="517"/>
    </row>
    <row r="15" spans="1:10" ht="18" customHeight="1">
      <c r="A15" s="6"/>
      <c r="B15" s="254" t="s">
        <v>20</v>
      </c>
      <c r="C15" s="379">
        <v>160</v>
      </c>
      <c r="D15" s="379">
        <f t="shared" si="0"/>
        <v>175</v>
      </c>
      <c r="E15" s="379">
        <f>E6-SUM(E7:E14)</f>
        <v>31</v>
      </c>
      <c r="F15" s="379">
        <f>F6-SUM(F7:F14)</f>
        <v>23</v>
      </c>
      <c r="G15" s="379">
        <f>G6-SUM(G7:G14)</f>
        <v>75</v>
      </c>
      <c r="H15" s="379">
        <f>H6-SUM(H7:H14)</f>
        <v>46</v>
      </c>
      <c r="I15" s="379">
        <f>I6-SUM(I7:I14)</f>
        <v>56</v>
      </c>
      <c r="J15" s="517"/>
    </row>
    <row r="16" spans="1:10" ht="18" customHeight="1">
      <c r="A16" s="23" t="s">
        <v>35</v>
      </c>
      <c r="B16" s="25"/>
      <c r="C16" s="402">
        <v>10804</v>
      </c>
      <c r="D16" s="402">
        <f t="shared" si="0"/>
        <v>11038</v>
      </c>
      <c r="E16" s="402">
        <v>1952</v>
      </c>
      <c r="F16" s="402">
        <v>2623</v>
      </c>
      <c r="G16" s="402">
        <v>2831</v>
      </c>
      <c r="H16" s="402">
        <v>3632</v>
      </c>
      <c r="I16" s="402">
        <v>2308</v>
      </c>
      <c r="J16" s="517"/>
    </row>
    <row r="17" spans="1:10" ht="24.75" customHeight="1">
      <c r="A17" s="10"/>
      <c r="B17" s="255" t="s">
        <v>329</v>
      </c>
      <c r="C17" s="379">
        <v>669</v>
      </c>
      <c r="D17" s="379">
        <f t="shared" si="0"/>
        <v>562</v>
      </c>
      <c r="E17" s="379">
        <v>113</v>
      </c>
      <c r="F17" s="379">
        <v>138</v>
      </c>
      <c r="G17" s="379">
        <v>154</v>
      </c>
      <c r="H17" s="379">
        <v>157</v>
      </c>
      <c r="I17" s="379">
        <v>87</v>
      </c>
      <c r="J17" s="517"/>
    </row>
    <row r="18" spans="1:10" ht="18" customHeight="1">
      <c r="A18" s="10"/>
      <c r="B18" s="26" t="s">
        <v>330</v>
      </c>
      <c r="C18" s="379">
        <v>1607</v>
      </c>
      <c r="D18" s="379">
        <f t="shared" si="0"/>
        <v>1547</v>
      </c>
      <c r="E18" s="379">
        <v>242</v>
      </c>
      <c r="F18" s="379">
        <v>366</v>
      </c>
      <c r="G18" s="379">
        <v>370</v>
      </c>
      <c r="H18" s="379">
        <v>569</v>
      </c>
      <c r="I18" s="379">
        <v>304</v>
      </c>
      <c r="J18" s="517"/>
    </row>
    <row r="19" spans="1:10" ht="19.5" customHeight="1">
      <c r="A19" s="10"/>
      <c r="B19" s="26" t="s">
        <v>331</v>
      </c>
      <c r="C19" s="379">
        <v>550</v>
      </c>
      <c r="D19" s="379">
        <f t="shared" si="0"/>
        <v>580</v>
      </c>
      <c r="E19" s="379">
        <v>82</v>
      </c>
      <c r="F19" s="379">
        <v>133</v>
      </c>
      <c r="G19" s="379">
        <v>131</v>
      </c>
      <c r="H19" s="379">
        <v>234</v>
      </c>
      <c r="I19" s="379">
        <v>88</v>
      </c>
      <c r="J19" s="517"/>
    </row>
    <row r="20" spans="1:10" ht="31.5" customHeight="1">
      <c r="A20" s="10"/>
      <c r="B20" s="255" t="s">
        <v>332</v>
      </c>
      <c r="C20" s="379">
        <v>812</v>
      </c>
      <c r="D20" s="379">
        <f t="shared" si="0"/>
        <v>1088</v>
      </c>
      <c r="E20" s="379">
        <v>283</v>
      </c>
      <c r="F20" s="379">
        <v>269</v>
      </c>
      <c r="G20" s="379">
        <v>293</v>
      </c>
      <c r="H20" s="379">
        <v>243</v>
      </c>
      <c r="I20" s="379">
        <v>277</v>
      </c>
      <c r="J20" s="517"/>
    </row>
    <row r="21" spans="1:10" ht="18" customHeight="1">
      <c r="A21" s="10"/>
      <c r="B21" s="26" t="s">
        <v>333</v>
      </c>
      <c r="C21" s="379">
        <v>720</v>
      </c>
      <c r="D21" s="379">
        <f t="shared" si="0"/>
        <v>646</v>
      </c>
      <c r="E21" s="379">
        <v>157</v>
      </c>
      <c r="F21" s="379">
        <f>67+83</f>
        <v>150</v>
      </c>
      <c r="G21" s="379">
        <f>49+78</f>
        <v>127</v>
      </c>
      <c r="H21" s="379">
        <f>76+136</f>
        <v>212</v>
      </c>
      <c r="I21" s="379">
        <v>139</v>
      </c>
      <c r="J21" s="517"/>
    </row>
    <row r="22" spans="1:10" ht="18" customHeight="1">
      <c r="A22" s="10"/>
      <c r="B22" s="26" t="s">
        <v>334</v>
      </c>
      <c r="C22" s="379">
        <v>789</v>
      </c>
      <c r="D22" s="379">
        <f t="shared" si="0"/>
        <v>787</v>
      </c>
      <c r="E22" s="379">
        <v>162</v>
      </c>
      <c r="F22" s="379">
        <v>196</v>
      </c>
      <c r="G22" s="379">
        <v>191</v>
      </c>
      <c r="H22" s="379">
        <v>238</v>
      </c>
      <c r="I22" s="379">
        <v>158</v>
      </c>
      <c r="J22" s="517"/>
    </row>
    <row r="23" spans="1:10" ht="18" customHeight="1">
      <c r="A23" s="10"/>
      <c r="B23" s="26" t="s">
        <v>335</v>
      </c>
      <c r="C23" s="379">
        <v>1200</v>
      </c>
      <c r="D23" s="379">
        <f t="shared" si="0"/>
        <v>1211</v>
      </c>
      <c r="E23" s="379">
        <v>217</v>
      </c>
      <c r="F23" s="379">
        <v>315</v>
      </c>
      <c r="G23" s="379">
        <v>336</v>
      </c>
      <c r="H23" s="379">
        <v>343</v>
      </c>
      <c r="I23" s="379">
        <v>268</v>
      </c>
      <c r="J23" s="517"/>
    </row>
    <row r="24" spans="1:10" ht="18" customHeight="1">
      <c r="A24" s="10"/>
      <c r="B24" s="26" t="s">
        <v>336</v>
      </c>
      <c r="C24" s="379">
        <v>829</v>
      </c>
      <c r="D24" s="379">
        <f t="shared" si="0"/>
        <v>1070</v>
      </c>
      <c r="E24" s="379">
        <v>70</v>
      </c>
      <c r="F24" s="379">
        <v>229</v>
      </c>
      <c r="G24" s="379">
        <v>353</v>
      </c>
      <c r="H24" s="379">
        <v>418</v>
      </c>
      <c r="I24" s="379">
        <v>348</v>
      </c>
      <c r="J24" s="517"/>
    </row>
    <row r="25" spans="1:10" ht="18" customHeight="1">
      <c r="A25" s="10"/>
      <c r="B25" s="254" t="s">
        <v>20</v>
      </c>
      <c r="C25" s="379">
        <v>3628</v>
      </c>
      <c r="D25" s="379">
        <f t="shared" si="0"/>
        <v>3547</v>
      </c>
      <c r="E25" s="379">
        <f>E16-SUM(E17:E24)</f>
        <v>626</v>
      </c>
      <c r="F25" s="379">
        <f>F16-SUM(F17:F24)</f>
        <v>827</v>
      </c>
      <c r="G25" s="379">
        <f>G16-SUM(G17:G24)</f>
        <v>876</v>
      </c>
      <c r="H25" s="379">
        <f>H16-SUM(H17:H24)</f>
        <v>1218</v>
      </c>
      <c r="I25" s="379">
        <f>I16-SUM(I17:I24)</f>
        <v>639</v>
      </c>
      <c r="J25" s="517"/>
    </row>
    <row r="26" spans="1:10" ht="18" customHeight="1">
      <c r="A26" s="253" t="s">
        <v>282</v>
      </c>
      <c r="B26" s="252"/>
      <c r="C26" s="454">
        <v>286</v>
      </c>
      <c r="D26" s="454">
        <f t="shared" si="0"/>
        <v>358</v>
      </c>
      <c r="E26" s="454">
        <v>37</v>
      </c>
      <c r="F26" s="454">
        <v>63</v>
      </c>
      <c r="G26" s="454">
        <v>114</v>
      </c>
      <c r="H26" s="454">
        <v>144</v>
      </c>
      <c r="I26" s="454">
        <v>226</v>
      </c>
      <c r="J26" s="517"/>
    </row>
    <row r="27" ht="1.5" customHeight="1">
      <c r="H27" s="43">
        <f>SUM(E27:F27)</f>
        <v>0</v>
      </c>
    </row>
    <row r="28" spans="1:2" ht="16.5">
      <c r="A28" s="160"/>
      <c r="B28" s="160" t="s">
        <v>204</v>
      </c>
    </row>
    <row r="29" spans="1:2" ht="16.5">
      <c r="A29" s="160"/>
      <c r="B29" s="160" t="s">
        <v>193</v>
      </c>
    </row>
    <row r="30" ht="13.5">
      <c r="E30" s="287"/>
    </row>
  </sheetData>
  <sheetProtection/>
  <mergeCells count="5">
    <mergeCell ref="J1:J26"/>
    <mergeCell ref="A4:B5"/>
    <mergeCell ref="C4:C5"/>
    <mergeCell ref="E4:H4"/>
    <mergeCell ref="D4:D5"/>
  </mergeCells>
  <printOptions/>
  <pageMargins left="0.51" right="0" top="0.5" bottom="0" header="0.25" footer="0"/>
  <pageSetup horizontalDpi="180" verticalDpi="18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J44"/>
  <sheetViews>
    <sheetView zoomScalePageLayoutView="0" workbookViewId="0" topLeftCell="A1">
      <selection activeCell="F45" sqref="F45"/>
    </sheetView>
  </sheetViews>
  <sheetFormatPr defaultColWidth="9.140625" defaultRowHeight="12.75"/>
  <cols>
    <col min="1" max="1" width="42.57421875" style="0" customWidth="1"/>
    <col min="2" max="3" width="11.8515625" style="0" customWidth="1"/>
    <col min="4" max="6" width="11.8515625" style="57" customWidth="1"/>
    <col min="7" max="8" width="11.8515625" style="276" customWidth="1"/>
    <col min="9" max="9" width="6.421875" style="0" customWidth="1"/>
  </cols>
  <sheetData>
    <row r="1" spans="1:9" ht="18.75">
      <c r="A1" s="242" t="s">
        <v>439</v>
      </c>
      <c r="B1" s="3"/>
      <c r="C1" s="3"/>
      <c r="I1" s="484" t="s">
        <v>175</v>
      </c>
    </row>
    <row r="2" spans="1:9" ht="15.75">
      <c r="A2" s="504" t="s">
        <v>66</v>
      </c>
      <c r="B2" s="479" t="s">
        <v>279</v>
      </c>
      <c r="C2" s="471" t="s">
        <v>250</v>
      </c>
      <c r="D2" s="481" t="s">
        <v>253</v>
      </c>
      <c r="E2" s="486"/>
      <c r="F2" s="486"/>
      <c r="G2" s="487"/>
      <c r="H2" s="377" t="s">
        <v>433</v>
      </c>
      <c r="I2" s="484"/>
    </row>
    <row r="3" spans="1:9" ht="12.75">
      <c r="A3" s="510"/>
      <c r="B3" s="512"/>
      <c r="C3" s="472"/>
      <c r="D3" s="35" t="s">
        <v>121</v>
      </c>
      <c r="E3" s="52" t="s">
        <v>123</v>
      </c>
      <c r="F3" s="35" t="s">
        <v>124</v>
      </c>
      <c r="G3" s="35" t="s">
        <v>146</v>
      </c>
      <c r="H3" s="35" t="s">
        <v>121</v>
      </c>
      <c r="I3" s="484"/>
    </row>
    <row r="4" spans="1:9" ht="12.75" customHeight="1">
      <c r="A4" s="270" t="s">
        <v>218</v>
      </c>
      <c r="B4" s="368"/>
      <c r="C4" s="368"/>
      <c r="D4" s="79"/>
      <c r="E4" s="79"/>
      <c r="F4" s="79"/>
      <c r="G4" s="79"/>
      <c r="H4" s="381"/>
      <c r="I4" s="484"/>
    </row>
    <row r="5" spans="1:9" ht="12.75" customHeight="1">
      <c r="A5" s="10" t="s">
        <v>62</v>
      </c>
      <c r="B5" s="379">
        <v>69</v>
      </c>
      <c r="C5" s="379">
        <f>SUM(D5:G5)</f>
        <v>78</v>
      </c>
      <c r="D5" s="379">
        <v>11</v>
      </c>
      <c r="E5" s="379">
        <v>18</v>
      </c>
      <c r="F5" s="379">
        <v>16</v>
      </c>
      <c r="G5" s="379">
        <v>33</v>
      </c>
      <c r="H5" s="379">
        <v>35</v>
      </c>
      <c r="I5" s="484"/>
    </row>
    <row r="6" spans="1:9" ht="12.75" customHeight="1">
      <c r="A6" s="10" t="s">
        <v>32</v>
      </c>
      <c r="B6" s="379">
        <v>1813</v>
      </c>
      <c r="C6" s="379">
        <f>SUM(D6:G6)</f>
        <v>1656</v>
      </c>
      <c r="D6" s="379">
        <v>314</v>
      </c>
      <c r="E6" s="379">
        <v>472</v>
      </c>
      <c r="F6" s="379">
        <v>416</v>
      </c>
      <c r="G6" s="379">
        <v>454</v>
      </c>
      <c r="H6" s="379">
        <v>462</v>
      </c>
      <c r="I6" s="484"/>
    </row>
    <row r="7" spans="1:9" ht="12.75" customHeight="1">
      <c r="A7" s="21" t="s">
        <v>219</v>
      </c>
      <c r="B7" s="150"/>
      <c r="C7" s="150"/>
      <c r="D7" s="161"/>
      <c r="E7" s="161"/>
      <c r="F7" s="161"/>
      <c r="G7" s="161"/>
      <c r="H7" s="379"/>
      <c r="I7" s="484"/>
    </row>
    <row r="8" spans="1:9" ht="12.75" customHeight="1">
      <c r="A8" s="10" t="s">
        <v>62</v>
      </c>
      <c r="B8" s="379">
        <v>104</v>
      </c>
      <c r="C8" s="379">
        <f>SUM(D8:G8)</f>
        <v>166</v>
      </c>
      <c r="D8" s="379">
        <v>48</v>
      </c>
      <c r="E8" s="379">
        <v>48</v>
      </c>
      <c r="F8" s="379">
        <v>44</v>
      </c>
      <c r="G8" s="379">
        <v>26</v>
      </c>
      <c r="H8" s="379">
        <v>45</v>
      </c>
      <c r="I8" s="484"/>
    </row>
    <row r="9" spans="1:9" ht="12.75" customHeight="1">
      <c r="A9" s="10" t="s">
        <v>32</v>
      </c>
      <c r="B9" s="379">
        <v>1447</v>
      </c>
      <c r="C9" s="379">
        <f>SUM(D9:G9)</f>
        <v>1399</v>
      </c>
      <c r="D9" s="379">
        <v>402</v>
      </c>
      <c r="E9" s="379">
        <v>410</v>
      </c>
      <c r="F9" s="379">
        <v>379</v>
      </c>
      <c r="G9" s="379">
        <v>208</v>
      </c>
      <c r="H9" s="379">
        <v>372</v>
      </c>
      <c r="I9" s="484"/>
    </row>
    <row r="10" spans="1:9" ht="12.75" customHeight="1">
      <c r="A10" s="21" t="s">
        <v>270</v>
      </c>
      <c r="B10" s="274"/>
      <c r="C10" s="274"/>
      <c r="D10" s="161"/>
      <c r="E10" s="161"/>
      <c r="F10" s="161"/>
      <c r="G10" s="161"/>
      <c r="H10" s="379"/>
      <c r="I10" s="484"/>
    </row>
    <row r="11" spans="1:10" ht="12.75" customHeight="1">
      <c r="A11" s="10" t="s">
        <v>62</v>
      </c>
      <c r="B11" s="379">
        <v>149</v>
      </c>
      <c r="C11" s="379">
        <f>SUM(D11:G11)</f>
        <v>140</v>
      </c>
      <c r="D11" s="379">
        <v>32</v>
      </c>
      <c r="E11" s="379">
        <v>34</v>
      </c>
      <c r="F11" s="379">
        <v>39</v>
      </c>
      <c r="G11" s="379">
        <v>35</v>
      </c>
      <c r="H11" s="379">
        <v>37</v>
      </c>
      <c r="I11" s="484"/>
      <c r="J11" s="278"/>
    </row>
    <row r="12" spans="1:9" ht="12.75" customHeight="1">
      <c r="A12" s="10" t="s">
        <v>32</v>
      </c>
      <c r="B12" s="379">
        <v>8474</v>
      </c>
      <c r="C12" s="379">
        <f>SUM(D12:G12)</f>
        <v>7108</v>
      </c>
      <c r="D12" s="379">
        <v>1744</v>
      </c>
      <c r="E12" s="379">
        <v>1733</v>
      </c>
      <c r="F12" s="379">
        <v>1927</v>
      </c>
      <c r="G12" s="379">
        <v>1704</v>
      </c>
      <c r="H12" s="379">
        <v>1681</v>
      </c>
      <c r="I12" s="484"/>
    </row>
    <row r="13" spans="1:9" ht="12.75" customHeight="1">
      <c r="A13" s="21" t="s">
        <v>220</v>
      </c>
      <c r="B13" s="150"/>
      <c r="C13" s="150"/>
      <c r="D13" s="161"/>
      <c r="E13" s="161"/>
      <c r="F13" s="161"/>
      <c r="G13" s="161"/>
      <c r="H13" s="379"/>
      <c r="I13" s="484"/>
    </row>
    <row r="14" spans="1:9" ht="12.75" customHeight="1">
      <c r="A14" s="10" t="s">
        <v>62</v>
      </c>
      <c r="B14" s="379">
        <v>22</v>
      </c>
      <c r="C14" s="379">
        <f>SUM(D14:G14)</f>
        <v>21</v>
      </c>
      <c r="D14" s="379">
        <v>5</v>
      </c>
      <c r="E14" s="379">
        <v>5</v>
      </c>
      <c r="F14" s="379">
        <v>5</v>
      </c>
      <c r="G14" s="379">
        <v>6</v>
      </c>
      <c r="H14" s="379">
        <v>6</v>
      </c>
      <c r="I14" s="484"/>
    </row>
    <row r="15" spans="1:9" ht="12.75" customHeight="1">
      <c r="A15" s="10" t="s">
        <v>32</v>
      </c>
      <c r="B15" s="379">
        <v>3009</v>
      </c>
      <c r="C15" s="379">
        <f>SUM(D15:G15)</f>
        <v>2577</v>
      </c>
      <c r="D15" s="379">
        <v>646</v>
      </c>
      <c r="E15" s="379">
        <v>649</v>
      </c>
      <c r="F15" s="379">
        <v>642</v>
      </c>
      <c r="G15" s="379">
        <v>640</v>
      </c>
      <c r="H15" s="379">
        <v>765</v>
      </c>
      <c r="I15" s="484"/>
    </row>
    <row r="16" spans="1:9" ht="12.75" customHeight="1">
      <c r="A16" s="21" t="s">
        <v>271</v>
      </c>
      <c r="B16" s="150"/>
      <c r="C16" s="150"/>
      <c r="D16" s="161"/>
      <c r="E16" s="161"/>
      <c r="F16" s="161"/>
      <c r="G16" s="161"/>
      <c r="H16" s="379"/>
      <c r="I16" s="484"/>
    </row>
    <row r="17" spans="1:9" ht="12.75" customHeight="1">
      <c r="A17" s="10" t="s">
        <v>62</v>
      </c>
      <c r="B17" s="379">
        <v>15</v>
      </c>
      <c r="C17" s="379">
        <f>SUM(D17:G17)</f>
        <v>15</v>
      </c>
      <c r="D17" s="379">
        <v>3</v>
      </c>
      <c r="E17" s="379">
        <v>4</v>
      </c>
      <c r="F17" s="379">
        <v>4</v>
      </c>
      <c r="G17" s="379">
        <v>4</v>
      </c>
      <c r="H17" s="379">
        <v>4</v>
      </c>
      <c r="I17" s="484"/>
    </row>
    <row r="18" spans="1:9" ht="12.75" customHeight="1">
      <c r="A18" s="10" t="s">
        <v>32</v>
      </c>
      <c r="B18" s="379">
        <v>1522</v>
      </c>
      <c r="C18" s="379">
        <f>SUM(D18:G18)</f>
        <v>1594</v>
      </c>
      <c r="D18" s="379">
        <v>310</v>
      </c>
      <c r="E18" s="379">
        <v>390</v>
      </c>
      <c r="F18" s="379">
        <v>418</v>
      </c>
      <c r="G18" s="379">
        <v>476</v>
      </c>
      <c r="H18" s="379">
        <v>491</v>
      </c>
      <c r="I18" s="484"/>
    </row>
    <row r="19" spans="1:9" ht="12.75" customHeight="1">
      <c r="A19" s="21" t="s">
        <v>221</v>
      </c>
      <c r="B19" s="150"/>
      <c r="C19" s="150"/>
      <c r="D19" s="161"/>
      <c r="E19" s="161"/>
      <c r="F19" s="161"/>
      <c r="G19" s="161"/>
      <c r="H19" s="379"/>
      <c r="I19" s="484"/>
    </row>
    <row r="20" spans="1:9" ht="12.75" customHeight="1">
      <c r="A20" s="10" t="s">
        <v>62</v>
      </c>
      <c r="B20" s="379">
        <v>32</v>
      </c>
      <c r="C20" s="379">
        <f>SUM(D20:G20)</f>
        <v>31</v>
      </c>
      <c r="D20" s="379">
        <v>7</v>
      </c>
      <c r="E20" s="379">
        <v>3</v>
      </c>
      <c r="F20" s="379">
        <v>12</v>
      </c>
      <c r="G20" s="379">
        <v>9</v>
      </c>
      <c r="H20" s="379">
        <v>8</v>
      </c>
      <c r="I20" s="484"/>
    </row>
    <row r="21" spans="1:9" ht="12.75" customHeight="1">
      <c r="A21" s="10" t="s">
        <v>32</v>
      </c>
      <c r="B21" s="379">
        <v>1301</v>
      </c>
      <c r="C21" s="379">
        <f>SUM(D21:G21)</f>
        <v>1058</v>
      </c>
      <c r="D21" s="379">
        <v>203</v>
      </c>
      <c r="E21" s="379">
        <v>250</v>
      </c>
      <c r="F21" s="379">
        <v>369</v>
      </c>
      <c r="G21" s="379">
        <v>236</v>
      </c>
      <c r="H21" s="379">
        <v>249</v>
      </c>
      <c r="I21" s="484"/>
    </row>
    <row r="22" spans="1:9" ht="12.75" customHeight="1">
      <c r="A22" s="21" t="s">
        <v>222</v>
      </c>
      <c r="B22" s="150"/>
      <c r="C22" s="150"/>
      <c r="D22" s="161"/>
      <c r="E22" s="161"/>
      <c r="F22" s="161"/>
      <c r="G22" s="161"/>
      <c r="H22" s="379"/>
      <c r="I22" s="484"/>
    </row>
    <row r="23" spans="1:9" ht="12.75" customHeight="1">
      <c r="A23" s="10" t="s">
        <v>181</v>
      </c>
      <c r="B23" s="79" t="s">
        <v>199</v>
      </c>
      <c r="C23" s="79" t="s">
        <v>199</v>
      </c>
      <c r="D23" s="79" t="s">
        <v>337</v>
      </c>
      <c r="E23" s="79" t="s">
        <v>199</v>
      </c>
      <c r="F23" s="79" t="s">
        <v>199</v>
      </c>
      <c r="G23" s="79" t="s">
        <v>199</v>
      </c>
      <c r="H23" s="79" t="s">
        <v>199</v>
      </c>
      <c r="I23" s="484"/>
    </row>
    <row r="24" spans="1:9" ht="12.75" customHeight="1">
      <c r="A24" s="10" t="s">
        <v>32</v>
      </c>
      <c r="B24" s="379">
        <v>24042</v>
      </c>
      <c r="C24" s="379">
        <f>SUM(D24:G24)</f>
        <v>15107</v>
      </c>
      <c r="D24" s="379">
        <v>3351</v>
      </c>
      <c r="E24" s="379">
        <v>3194</v>
      </c>
      <c r="F24" s="379">
        <v>3836</v>
      </c>
      <c r="G24" s="379">
        <v>4726</v>
      </c>
      <c r="H24" s="379">
        <v>4258</v>
      </c>
      <c r="I24" s="484"/>
    </row>
    <row r="25" spans="1:9" ht="12.75" customHeight="1">
      <c r="A25" s="21" t="s">
        <v>223</v>
      </c>
      <c r="B25" s="150"/>
      <c r="C25" s="150"/>
      <c r="D25" s="161"/>
      <c r="E25" s="161"/>
      <c r="F25" s="161"/>
      <c r="G25" s="161"/>
      <c r="H25" s="379"/>
      <c r="I25" s="484"/>
    </row>
    <row r="26" spans="1:9" ht="12.75" customHeight="1">
      <c r="A26" s="10" t="s">
        <v>62</v>
      </c>
      <c r="B26" s="379">
        <v>4</v>
      </c>
      <c r="C26" s="379">
        <f>SUM(D26:G26)</f>
        <v>5</v>
      </c>
      <c r="D26" s="379">
        <v>1</v>
      </c>
      <c r="E26" s="379">
        <v>2</v>
      </c>
      <c r="F26" s="379">
        <v>1</v>
      </c>
      <c r="G26" s="379">
        <v>1</v>
      </c>
      <c r="H26" s="379">
        <v>1</v>
      </c>
      <c r="I26" s="484"/>
    </row>
    <row r="27" spans="1:9" ht="12.75" customHeight="1">
      <c r="A27" s="10" t="s">
        <v>32</v>
      </c>
      <c r="B27" s="379">
        <v>2397</v>
      </c>
      <c r="C27" s="379">
        <f>SUM(D27:G27)</f>
        <v>2990</v>
      </c>
      <c r="D27" s="379">
        <v>670</v>
      </c>
      <c r="E27" s="379">
        <v>857</v>
      </c>
      <c r="F27" s="379">
        <v>797</v>
      </c>
      <c r="G27" s="379">
        <v>666</v>
      </c>
      <c r="H27" s="379">
        <v>658</v>
      </c>
      <c r="I27" s="484"/>
    </row>
    <row r="28" spans="1:9" ht="12.75" customHeight="1">
      <c r="A28" s="21" t="s">
        <v>224</v>
      </c>
      <c r="B28" s="150"/>
      <c r="C28" s="150"/>
      <c r="D28" s="161"/>
      <c r="E28" s="161"/>
      <c r="F28" s="161"/>
      <c r="G28" s="161"/>
      <c r="H28" s="379"/>
      <c r="I28" s="484"/>
    </row>
    <row r="29" spans="1:9" ht="12.75" customHeight="1">
      <c r="A29" s="10" t="s">
        <v>62</v>
      </c>
      <c r="B29" s="379">
        <v>7</v>
      </c>
      <c r="C29" s="379">
        <f>SUM(D29:G29)</f>
        <v>6</v>
      </c>
      <c r="D29" s="379">
        <v>1</v>
      </c>
      <c r="E29" s="379">
        <v>2</v>
      </c>
      <c r="F29" s="379">
        <v>1</v>
      </c>
      <c r="G29" s="379">
        <v>2</v>
      </c>
      <c r="H29" s="379">
        <v>1</v>
      </c>
      <c r="I29" s="484"/>
    </row>
    <row r="30" spans="1:9" ht="12.75" customHeight="1">
      <c r="A30" s="10" t="s">
        <v>32</v>
      </c>
      <c r="B30" s="379">
        <v>2241</v>
      </c>
      <c r="C30" s="379">
        <f>SUM(D30:G30)</f>
        <v>1966</v>
      </c>
      <c r="D30" s="379">
        <v>489</v>
      </c>
      <c r="E30" s="379">
        <v>528</v>
      </c>
      <c r="F30" s="379">
        <v>389</v>
      </c>
      <c r="G30" s="379">
        <v>560</v>
      </c>
      <c r="H30" s="379">
        <v>456</v>
      </c>
      <c r="I30" s="484"/>
    </row>
    <row r="31" spans="1:9" ht="12.75" customHeight="1">
      <c r="A31" s="21" t="s">
        <v>225</v>
      </c>
      <c r="B31" s="275"/>
      <c r="C31" s="275"/>
      <c r="D31" s="161"/>
      <c r="E31" s="161"/>
      <c r="F31" s="161"/>
      <c r="G31" s="161"/>
      <c r="H31" s="379"/>
      <c r="I31" s="484"/>
    </row>
    <row r="32" spans="1:9" ht="12.75" customHeight="1">
      <c r="A32" s="10" t="s">
        <v>62</v>
      </c>
      <c r="B32" s="379">
        <v>810</v>
      </c>
      <c r="C32" s="379">
        <f>SUM(D32:G32)</f>
        <v>620</v>
      </c>
      <c r="D32" s="379">
        <v>119</v>
      </c>
      <c r="E32" s="379">
        <v>150</v>
      </c>
      <c r="F32" s="379">
        <v>174</v>
      </c>
      <c r="G32" s="379">
        <v>177</v>
      </c>
      <c r="H32" s="379">
        <v>172</v>
      </c>
      <c r="I32" s="484"/>
    </row>
    <row r="33" spans="1:9" ht="12.75" customHeight="1">
      <c r="A33" s="10" t="s">
        <v>32</v>
      </c>
      <c r="B33" s="379">
        <v>2378</v>
      </c>
      <c r="C33" s="379">
        <f>SUM(D33:G33)</f>
        <v>1530</v>
      </c>
      <c r="D33" s="379">
        <v>350</v>
      </c>
      <c r="E33" s="379">
        <v>370</v>
      </c>
      <c r="F33" s="379">
        <v>410</v>
      </c>
      <c r="G33" s="379">
        <v>400</v>
      </c>
      <c r="H33" s="379">
        <v>372</v>
      </c>
      <c r="I33" s="484"/>
    </row>
    <row r="34" spans="1:9" ht="12.75" customHeight="1">
      <c r="A34" s="21" t="s">
        <v>226</v>
      </c>
      <c r="B34" s="275"/>
      <c r="C34" s="275"/>
      <c r="D34" s="161"/>
      <c r="E34" s="161"/>
      <c r="F34" s="161"/>
      <c r="G34" s="161"/>
      <c r="H34" s="379"/>
      <c r="I34" s="484"/>
    </row>
    <row r="35" spans="1:9" ht="12.75" customHeight="1">
      <c r="A35" s="10" t="s">
        <v>62</v>
      </c>
      <c r="B35" s="379">
        <v>114</v>
      </c>
      <c r="C35" s="379">
        <f>SUM(D35:G35)</f>
        <v>105</v>
      </c>
      <c r="D35" s="379">
        <v>24</v>
      </c>
      <c r="E35" s="379">
        <v>18</v>
      </c>
      <c r="F35" s="379">
        <v>28</v>
      </c>
      <c r="G35" s="379">
        <v>35</v>
      </c>
      <c r="H35" s="379">
        <v>24</v>
      </c>
      <c r="I35" s="484"/>
    </row>
    <row r="36" spans="1:9" ht="12.75" customHeight="1">
      <c r="A36" s="10" t="s">
        <v>32</v>
      </c>
      <c r="B36" s="379">
        <v>3675</v>
      </c>
      <c r="C36" s="379">
        <f>SUM(D36:G36)</f>
        <v>2780</v>
      </c>
      <c r="D36" s="379">
        <v>742</v>
      </c>
      <c r="E36" s="379">
        <v>526</v>
      </c>
      <c r="F36" s="379">
        <v>682</v>
      </c>
      <c r="G36" s="379">
        <v>830</v>
      </c>
      <c r="H36" s="379">
        <v>627</v>
      </c>
      <c r="I36" s="484"/>
    </row>
    <row r="37" spans="1:9" ht="12.75">
      <c r="A37" s="369" t="s">
        <v>418</v>
      </c>
      <c r="B37" s="150"/>
      <c r="C37" s="150"/>
      <c r="D37" s="161"/>
      <c r="E37" s="161"/>
      <c r="F37" s="161"/>
      <c r="G37" s="161"/>
      <c r="H37" s="379"/>
      <c r="I37" s="484"/>
    </row>
    <row r="38" spans="1:9" ht="12.75" customHeight="1">
      <c r="A38" s="21" t="s">
        <v>419</v>
      </c>
      <c r="B38" s="275"/>
      <c r="C38" s="275"/>
      <c r="D38" s="161"/>
      <c r="E38" s="161"/>
      <c r="F38" s="161"/>
      <c r="G38" s="161"/>
      <c r="H38" s="379"/>
      <c r="I38" s="484"/>
    </row>
    <row r="39" spans="1:9" ht="12.75" customHeight="1">
      <c r="A39" s="10" t="s">
        <v>272</v>
      </c>
      <c r="B39" s="379">
        <v>12</v>
      </c>
      <c r="C39" s="379">
        <f>SUM(D39:G39)</f>
        <v>9</v>
      </c>
      <c r="D39" s="379">
        <v>2</v>
      </c>
      <c r="E39" s="379">
        <v>2</v>
      </c>
      <c r="F39" s="379">
        <v>2</v>
      </c>
      <c r="G39" s="379">
        <v>3</v>
      </c>
      <c r="H39" s="379">
        <v>2</v>
      </c>
      <c r="I39" s="484"/>
    </row>
    <row r="40" spans="1:9" ht="12.75" customHeight="1">
      <c r="A40" s="10" t="s">
        <v>32</v>
      </c>
      <c r="B40" s="379">
        <v>3585</v>
      </c>
      <c r="C40" s="379">
        <f>SUM(D40:G40)</f>
        <v>3051</v>
      </c>
      <c r="D40" s="379">
        <v>719</v>
      </c>
      <c r="E40" s="379">
        <v>641</v>
      </c>
      <c r="F40" s="379">
        <v>704</v>
      </c>
      <c r="G40" s="379">
        <v>987</v>
      </c>
      <c r="H40" s="379">
        <v>867</v>
      </c>
      <c r="I40" s="484"/>
    </row>
    <row r="41" spans="1:9" ht="3.75" customHeight="1">
      <c r="A41" s="8"/>
      <c r="B41" s="9"/>
      <c r="C41" s="9"/>
      <c r="D41" s="162"/>
      <c r="E41" s="162"/>
      <c r="F41" s="162"/>
      <c r="G41" s="277"/>
      <c r="H41" s="277"/>
      <c r="I41" s="484"/>
    </row>
    <row r="42" spans="1:9" ht="13.5" customHeight="1">
      <c r="A42" s="160" t="s">
        <v>204</v>
      </c>
      <c r="I42" s="484"/>
    </row>
    <row r="43" spans="1:9" ht="13.5" customHeight="1">
      <c r="A43" s="160" t="s">
        <v>193</v>
      </c>
      <c r="I43" s="174"/>
    </row>
    <row r="44" ht="12" customHeight="1">
      <c r="A44" s="142" t="s">
        <v>182</v>
      </c>
    </row>
  </sheetData>
  <sheetProtection/>
  <mergeCells count="5">
    <mergeCell ref="I1:I42"/>
    <mergeCell ref="A2:A3"/>
    <mergeCell ref="B2:B3"/>
    <mergeCell ref="D2:G2"/>
    <mergeCell ref="C2:C3"/>
  </mergeCells>
  <printOptions/>
  <pageMargins left="0.69" right="0" top="0.41" bottom="0" header="0.26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29"/>
  <sheetViews>
    <sheetView zoomScalePageLayoutView="0" workbookViewId="0" topLeftCell="A13">
      <selection activeCell="J25" sqref="J25"/>
    </sheetView>
  </sheetViews>
  <sheetFormatPr defaultColWidth="9.140625" defaultRowHeight="12.75"/>
  <cols>
    <col min="1" max="1" width="42.140625" style="182" customWidth="1"/>
    <col min="2" max="6" width="11.8515625" style="182" customWidth="1"/>
    <col min="7" max="8" width="11.8515625" style="184" customWidth="1"/>
    <col min="9" max="9" width="3.421875" style="182" customWidth="1"/>
    <col min="10" max="16384" width="9.140625" style="182" customWidth="1"/>
  </cols>
  <sheetData>
    <row r="1" spans="1:9" ht="18.75">
      <c r="A1" s="181" t="s">
        <v>440</v>
      </c>
      <c r="I1" s="498" t="s">
        <v>249</v>
      </c>
    </row>
    <row r="2" ht="15">
      <c r="I2" s="499"/>
    </row>
    <row r="3" spans="2:9" ht="15">
      <c r="B3" s="208"/>
      <c r="C3" s="208"/>
      <c r="D3" s="250"/>
      <c r="G3" s="529" t="s">
        <v>228</v>
      </c>
      <c r="H3" s="529"/>
      <c r="I3" s="499"/>
    </row>
    <row r="4" ht="8.25" customHeight="1">
      <c r="I4" s="499"/>
    </row>
    <row r="5" spans="1:9" ht="16.5">
      <c r="A5" s="471" t="s">
        <v>110</v>
      </c>
      <c r="B5" s="500" t="s">
        <v>280</v>
      </c>
      <c r="C5" s="471" t="s">
        <v>250</v>
      </c>
      <c r="D5" s="501" t="s">
        <v>255</v>
      </c>
      <c r="E5" s="527"/>
      <c r="F5" s="527"/>
      <c r="G5" s="528"/>
      <c r="H5" s="377" t="s">
        <v>433</v>
      </c>
      <c r="I5" s="499"/>
    </row>
    <row r="6" spans="1:9" ht="15">
      <c r="A6" s="472"/>
      <c r="B6" s="500"/>
      <c r="C6" s="472"/>
      <c r="D6" s="52" t="s">
        <v>121</v>
      </c>
      <c r="E6" s="52" t="s">
        <v>122</v>
      </c>
      <c r="F6" s="52" t="s">
        <v>124</v>
      </c>
      <c r="G6" s="52" t="s">
        <v>146</v>
      </c>
      <c r="H6" s="52" t="s">
        <v>121</v>
      </c>
      <c r="I6" s="499"/>
    </row>
    <row r="7" spans="1:9" s="184" customFormat="1" ht="14.25">
      <c r="A7" s="183" t="s">
        <v>229</v>
      </c>
      <c r="B7" s="144">
        <v>5166</v>
      </c>
      <c r="C7" s="401">
        <f>SUM(D7:G7)</f>
        <v>5837</v>
      </c>
      <c r="D7" s="401">
        <f>D8+D13+D14+D15+D16+D17+D18+D21+D24+D25</f>
        <v>1293</v>
      </c>
      <c r="E7" s="401">
        <f>E8+E13+E14+E15+E16+E17+E18+E21+E24+E25</f>
        <v>1257</v>
      </c>
      <c r="F7" s="401">
        <f>F8+F13+F14+F15+F16+F17+F18+F21+F24+F25</f>
        <v>1669</v>
      </c>
      <c r="G7" s="401">
        <f>G8+G13+G14+G15+G16+G17+G18+G21+G24+G25</f>
        <v>1618</v>
      </c>
      <c r="H7" s="401">
        <f>H8+H13+H14+H15+H16+H17+H18+H21+H24+H25</f>
        <v>1335</v>
      </c>
      <c r="I7" s="499"/>
    </row>
    <row r="8" spans="1:9" ht="18" customHeight="1">
      <c r="A8" s="123" t="s">
        <v>36</v>
      </c>
      <c r="B8" s="402">
        <v>1642</v>
      </c>
      <c r="C8" s="402">
        <f>SUM(D8:G8)</f>
        <v>2268</v>
      </c>
      <c r="D8" s="402">
        <v>615</v>
      </c>
      <c r="E8" s="402">
        <v>471</v>
      </c>
      <c r="F8" s="402">
        <v>651</v>
      </c>
      <c r="G8" s="402">
        <v>531</v>
      </c>
      <c r="H8" s="402">
        <v>549</v>
      </c>
      <c r="I8" s="499"/>
    </row>
    <row r="9" spans="1:9" ht="18" customHeight="1">
      <c r="A9" s="185" t="s">
        <v>209</v>
      </c>
      <c r="B9" s="186"/>
      <c r="C9" s="186"/>
      <c r="D9" s="186"/>
      <c r="E9" s="186"/>
      <c r="F9" s="186"/>
      <c r="G9" s="186"/>
      <c r="H9" s="186"/>
      <c r="I9" s="499"/>
    </row>
    <row r="10" spans="1:9" s="189" customFormat="1" ht="18" customHeight="1">
      <c r="A10" s="187" t="s">
        <v>338</v>
      </c>
      <c r="B10" s="188"/>
      <c r="C10" s="188"/>
      <c r="D10" s="188"/>
      <c r="E10" s="188"/>
      <c r="F10" s="188"/>
      <c r="G10" s="188"/>
      <c r="H10" s="188"/>
      <c r="I10" s="499"/>
    </row>
    <row r="11" spans="1:9" s="189" customFormat="1" ht="18" customHeight="1">
      <c r="A11" s="187" t="s">
        <v>114</v>
      </c>
      <c r="B11" s="379">
        <v>38780</v>
      </c>
      <c r="C11" s="379">
        <f aca="true" t="shared" si="0" ref="C11:C18">SUM(D11:G11)</f>
        <v>44309</v>
      </c>
      <c r="D11" s="379">
        <v>8979</v>
      </c>
      <c r="E11" s="379">
        <v>9781</v>
      </c>
      <c r="F11" s="379">
        <v>14801</v>
      </c>
      <c r="G11" s="379">
        <v>10748</v>
      </c>
      <c r="H11" s="379">
        <v>10062</v>
      </c>
      <c r="I11" s="499"/>
    </row>
    <row r="12" spans="1:9" s="189" customFormat="1" ht="18" customHeight="1">
      <c r="A12" s="187" t="s">
        <v>274</v>
      </c>
      <c r="B12" s="379">
        <v>1579</v>
      </c>
      <c r="C12" s="379">
        <f t="shared" si="0"/>
        <v>2232</v>
      </c>
      <c r="D12" s="379">
        <v>610</v>
      </c>
      <c r="E12" s="379">
        <v>461</v>
      </c>
      <c r="F12" s="379">
        <v>643</v>
      </c>
      <c r="G12" s="379">
        <v>518</v>
      </c>
      <c r="H12" s="379">
        <v>516</v>
      </c>
      <c r="I12" s="499"/>
    </row>
    <row r="13" spans="1:9" s="184" customFormat="1" ht="18" customHeight="1">
      <c r="A13" s="190" t="s">
        <v>40</v>
      </c>
      <c r="B13" s="455">
        <v>183</v>
      </c>
      <c r="C13" s="455">
        <f t="shared" si="0"/>
        <v>172</v>
      </c>
      <c r="D13" s="455">
        <v>42</v>
      </c>
      <c r="E13" s="455">
        <v>74</v>
      </c>
      <c r="F13" s="456">
        <v>0</v>
      </c>
      <c r="G13" s="455">
        <v>56</v>
      </c>
      <c r="H13" s="455">
        <v>30</v>
      </c>
      <c r="I13" s="499"/>
    </row>
    <row r="14" spans="1:9" s="184" customFormat="1" ht="18" customHeight="1">
      <c r="A14" s="190" t="s">
        <v>115</v>
      </c>
      <c r="B14" s="455">
        <v>143</v>
      </c>
      <c r="C14" s="455">
        <f t="shared" si="0"/>
        <v>336</v>
      </c>
      <c r="D14" s="455">
        <v>58</v>
      </c>
      <c r="E14" s="455">
        <v>89</v>
      </c>
      <c r="F14" s="455">
        <v>101</v>
      </c>
      <c r="G14" s="455">
        <v>88</v>
      </c>
      <c r="H14" s="455">
        <v>94</v>
      </c>
      <c r="I14" s="499"/>
    </row>
    <row r="15" spans="1:9" s="184" customFormat="1" ht="18" customHeight="1">
      <c r="A15" s="191" t="s">
        <v>116</v>
      </c>
      <c r="B15" s="455">
        <v>11</v>
      </c>
      <c r="C15" s="455">
        <f t="shared" si="0"/>
        <v>17</v>
      </c>
      <c r="D15" s="455">
        <v>5</v>
      </c>
      <c r="E15" s="455">
        <v>2</v>
      </c>
      <c r="F15" s="455">
        <v>5</v>
      </c>
      <c r="G15" s="455">
        <v>5</v>
      </c>
      <c r="H15" s="455">
        <v>3</v>
      </c>
      <c r="I15" s="499"/>
    </row>
    <row r="16" spans="1:9" s="184" customFormat="1" ht="18" customHeight="1">
      <c r="A16" s="190" t="s">
        <v>117</v>
      </c>
      <c r="B16" s="455">
        <v>6</v>
      </c>
      <c r="C16" s="455">
        <f t="shared" si="0"/>
        <v>10</v>
      </c>
      <c r="D16" s="455">
        <v>1</v>
      </c>
      <c r="E16" s="455">
        <v>6</v>
      </c>
      <c r="F16" s="455">
        <v>1</v>
      </c>
      <c r="G16" s="455">
        <v>2</v>
      </c>
      <c r="H16" s="461">
        <v>0</v>
      </c>
      <c r="I16" s="499"/>
    </row>
    <row r="17" spans="1:9" s="184" customFormat="1" ht="18" customHeight="1">
      <c r="A17" s="190" t="s">
        <v>118</v>
      </c>
      <c r="B17" s="455">
        <v>1052</v>
      </c>
      <c r="C17" s="455">
        <f t="shared" si="0"/>
        <v>1652</v>
      </c>
      <c r="D17" s="455">
        <v>288</v>
      </c>
      <c r="E17" s="455">
        <v>336</v>
      </c>
      <c r="F17" s="455">
        <v>516</v>
      </c>
      <c r="G17" s="455">
        <v>512</v>
      </c>
      <c r="H17" s="455">
        <v>315</v>
      </c>
      <c r="I17" s="499"/>
    </row>
    <row r="18" spans="1:9" ht="18" customHeight="1">
      <c r="A18" s="192" t="s">
        <v>119</v>
      </c>
      <c r="B18" s="455">
        <v>561</v>
      </c>
      <c r="C18" s="455">
        <f t="shared" si="0"/>
        <v>481</v>
      </c>
      <c r="D18" s="455">
        <v>100</v>
      </c>
      <c r="E18" s="455">
        <v>103</v>
      </c>
      <c r="F18" s="455">
        <v>139</v>
      </c>
      <c r="G18" s="455">
        <v>139</v>
      </c>
      <c r="H18" s="455">
        <v>131</v>
      </c>
      <c r="I18" s="499"/>
    </row>
    <row r="19" spans="1:9" ht="18" customHeight="1">
      <c r="A19" s="185" t="s">
        <v>209</v>
      </c>
      <c r="B19" s="186"/>
      <c r="C19" s="186"/>
      <c r="D19" s="186"/>
      <c r="E19" s="186"/>
      <c r="F19" s="186"/>
      <c r="G19" s="186"/>
      <c r="H19" s="186"/>
      <c r="I19" s="499"/>
    </row>
    <row r="20" spans="1:9" s="184" customFormat="1" ht="18" customHeight="1">
      <c r="A20" s="122" t="s">
        <v>339</v>
      </c>
      <c r="B20" s="379">
        <v>369</v>
      </c>
      <c r="C20" s="379">
        <f>SUM(D20:G20)</f>
        <v>251</v>
      </c>
      <c r="D20" s="379">
        <v>61</v>
      </c>
      <c r="E20" s="379">
        <v>56</v>
      </c>
      <c r="F20" s="379">
        <v>72</v>
      </c>
      <c r="G20" s="379">
        <v>62</v>
      </c>
      <c r="H20" s="379">
        <v>74</v>
      </c>
      <c r="I20" s="499"/>
    </row>
    <row r="21" spans="1:9" ht="18" customHeight="1">
      <c r="A21" s="123" t="s">
        <v>120</v>
      </c>
      <c r="B21" s="455">
        <v>1069</v>
      </c>
      <c r="C21" s="455">
        <f>SUM(D21:G21)</f>
        <v>480</v>
      </c>
      <c r="D21" s="455">
        <v>98</v>
      </c>
      <c r="E21" s="455">
        <v>100</v>
      </c>
      <c r="F21" s="455">
        <v>155</v>
      </c>
      <c r="G21" s="455">
        <v>127</v>
      </c>
      <c r="H21" s="455">
        <v>67</v>
      </c>
      <c r="I21" s="499"/>
    </row>
    <row r="22" spans="1:9" ht="18" customHeight="1">
      <c r="A22" s="185" t="s">
        <v>209</v>
      </c>
      <c r="B22" s="186"/>
      <c r="C22" s="186"/>
      <c r="D22" s="186"/>
      <c r="E22" s="186"/>
      <c r="F22" s="186"/>
      <c r="G22" s="186"/>
      <c r="H22" s="462"/>
      <c r="I22" s="499"/>
    </row>
    <row r="23" spans="1:9" s="194" customFormat="1" ht="30.75" customHeight="1">
      <c r="A23" s="193" t="s">
        <v>340</v>
      </c>
      <c r="B23" s="379">
        <v>762</v>
      </c>
      <c r="C23" s="379">
        <f>SUM(D23:G23)</f>
        <v>118</v>
      </c>
      <c r="D23" s="379">
        <v>21</v>
      </c>
      <c r="E23" s="379">
        <v>11</v>
      </c>
      <c r="F23" s="379">
        <v>54</v>
      </c>
      <c r="G23" s="379">
        <v>32</v>
      </c>
      <c r="H23" s="379">
        <v>7</v>
      </c>
      <c r="I23" s="499"/>
    </row>
    <row r="24" spans="1:9" s="184" customFormat="1" ht="18" customHeight="1">
      <c r="A24" s="123" t="s">
        <v>35</v>
      </c>
      <c r="B24" s="455">
        <v>496</v>
      </c>
      <c r="C24" s="455">
        <f>SUM(D24:G24)</f>
        <v>421</v>
      </c>
      <c r="D24" s="455">
        <v>86</v>
      </c>
      <c r="E24" s="455">
        <v>76</v>
      </c>
      <c r="F24" s="455">
        <v>101</v>
      </c>
      <c r="G24" s="455">
        <v>158</v>
      </c>
      <c r="H24" s="455">
        <v>146</v>
      </c>
      <c r="I24" s="499"/>
    </row>
    <row r="25" spans="1:9" ht="18" customHeight="1">
      <c r="A25" s="195" t="s">
        <v>230</v>
      </c>
      <c r="B25" s="454">
        <v>3</v>
      </c>
      <c r="C25" s="259">
        <f>SUM(D25:G25)</f>
        <v>0</v>
      </c>
      <c r="D25" s="259">
        <v>0</v>
      </c>
      <c r="E25" s="259">
        <v>0</v>
      </c>
      <c r="F25" s="259">
        <v>0</v>
      </c>
      <c r="G25" s="259">
        <v>0</v>
      </c>
      <c r="H25" s="259">
        <v>0</v>
      </c>
      <c r="I25" s="499"/>
    </row>
    <row r="26" spans="1:9" ht="3" customHeight="1">
      <c r="A26" s="248"/>
      <c r="B26" s="249"/>
      <c r="C26" s="249"/>
      <c r="D26" s="249"/>
      <c r="E26" s="249"/>
      <c r="F26" s="249"/>
      <c r="G26" s="249"/>
      <c r="H26" s="249"/>
      <c r="I26" s="499"/>
    </row>
    <row r="27" spans="1:9" ht="16.5">
      <c r="A27" s="159" t="s">
        <v>210</v>
      </c>
      <c r="B27" s="208"/>
      <c r="C27" s="208"/>
      <c r="D27" s="208"/>
      <c r="E27" s="208"/>
      <c r="F27" s="208"/>
      <c r="G27" s="289"/>
      <c r="H27" s="289"/>
      <c r="I27" s="499"/>
    </row>
    <row r="28" spans="1:9" ht="16.5">
      <c r="A28" s="159" t="s">
        <v>211</v>
      </c>
      <c r="I28" s="499"/>
    </row>
    <row r="29" ht="15">
      <c r="I29" s="499"/>
    </row>
  </sheetData>
  <sheetProtection/>
  <mergeCells count="6">
    <mergeCell ref="I1:I29"/>
    <mergeCell ref="A5:A6"/>
    <mergeCell ref="B5:B6"/>
    <mergeCell ref="D5:G5"/>
    <mergeCell ref="C5:C6"/>
    <mergeCell ref="G3:H3"/>
  </mergeCells>
  <printOptions/>
  <pageMargins left="0.66" right="0.2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zoomScalePageLayoutView="0" workbookViewId="0" topLeftCell="A1">
      <selection activeCell="K41" sqref="K41"/>
    </sheetView>
  </sheetViews>
  <sheetFormatPr defaultColWidth="9.140625" defaultRowHeight="12.75"/>
  <cols>
    <col min="1" max="1" width="39.00390625" style="20" customWidth="1"/>
    <col min="2" max="3" width="12.28125" style="20" customWidth="1"/>
    <col min="4" max="8" width="12.28125" style="1" customWidth="1"/>
    <col min="9" max="9" width="7.28125" style="20" customWidth="1"/>
    <col min="10" max="16384" width="9.140625" style="20" customWidth="1"/>
  </cols>
  <sheetData>
    <row r="1" spans="1:9" ht="17.25" customHeight="1">
      <c r="A1" s="30" t="s">
        <v>441</v>
      </c>
      <c r="B1" s="3"/>
      <c r="C1" s="3"/>
      <c r="I1" s="530" t="s">
        <v>243</v>
      </c>
    </row>
    <row r="2" spans="1:9" ht="12.75" customHeight="1">
      <c r="A2" s="4"/>
      <c r="B2" s="3"/>
      <c r="C2" s="3"/>
      <c r="D2" s="5"/>
      <c r="F2" s="5"/>
      <c r="G2" s="5" t="s">
        <v>32</v>
      </c>
      <c r="H2" s="373"/>
      <c r="I2" s="530"/>
    </row>
    <row r="3" spans="1:9" ht="3.75" customHeight="1">
      <c r="A3" s="12"/>
      <c r="B3" s="3"/>
      <c r="C3" s="3"/>
      <c r="D3" s="69"/>
      <c r="E3" s="69"/>
      <c r="F3" s="69"/>
      <c r="G3" s="69"/>
      <c r="H3" s="69"/>
      <c r="I3" s="530"/>
    </row>
    <row r="4" spans="1:9" ht="0.75" customHeight="1" hidden="1">
      <c r="A4" s="18"/>
      <c r="B4" s="12"/>
      <c r="C4" s="12"/>
      <c r="I4" s="530"/>
    </row>
    <row r="5" spans="1:9" ht="18" customHeight="1">
      <c r="A5" s="531" t="s">
        <v>34</v>
      </c>
      <c r="B5" s="479" t="s">
        <v>279</v>
      </c>
      <c r="C5" s="471" t="s">
        <v>250</v>
      </c>
      <c r="D5" s="481" t="s">
        <v>253</v>
      </c>
      <c r="E5" s="482"/>
      <c r="F5" s="482"/>
      <c r="G5" s="533"/>
      <c r="H5" s="377" t="s">
        <v>433</v>
      </c>
      <c r="I5" s="530"/>
    </row>
    <row r="6" spans="1:9" ht="16.5" customHeight="1">
      <c r="A6" s="532"/>
      <c r="B6" s="512"/>
      <c r="C6" s="472"/>
      <c r="D6" s="52" t="s">
        <v>121</v>
      </c>
      <c r="E6" s="52" t="s">
        <v>123</v>
      </c>
      <c r="F6" s="348" t="s">
        <v>124</v>
      </c>
      <c r="G6" s="76" t="s">
        <v>146</v>
      </c>
      <c r="H6" s="52" t="s">
        <v>121</v>
      </c>
      <c r="I6" s="530"/>
    </row>
    <row r="7" spans="1:9" ht="12" customHeight="1">
      <c r="A7" s="101" t="s">
        <v>156</v>
      </c>
      <c r="B7" s="143">
        <v>132165</v>
      </c>
      <c r="C7" s="143">
        <f>SUM(D7:G7)</f>
        <v>118303</v>
      </c>
      <c r="D7" s="246">
        <f>D8+D30+'Table 13 cont''d'!D12+'Table 13 cont''d'!D31+'Table 13 cont''d'!D39</f>
        <v>25392</v>
      </c>
      <c r="E7" s="246">
        <f>E8+E30+'Table 13 cont''d'!E12+'Table 13 cont''d'!E31+'Table 13 cont''d'!E39</f>
        <v>28498</v>
      </c>
      <c r="F7" s="246">
        <f>F8+F30+'Table 13 cont''d'!F12+'Table 13 cont''d'!F31+'Table 13 cont''d'!F39</f>
        <v>28912</v>
      </c>
      <c r="G7" s="246">
        <f>G8+G30+'Table 13 cont''d'!G12+'Table 13 cont''d'!G31+'Table 13 cont''d'!G39</f>
        <v>35501</v>
      </c>
      <c r="H7" s="246">
        <f>H8+H30+'Table 13 cont''d'!H12+'Table 13 cont''d'!H31+'Table 13 cont''d'!H39</f>
        <v>28617</v>
      </c>
      <c r="I7" s="530"/>
    </row>
    <row r="8" spans="1:9" ht="11.25" customHeight="1">
      <c r="A8" s="21" t="s">
        <v>133</v>
      </c>
      <c r="B8" s="457">
        <v>32162</v>
      </c>
      <c r="C8" s="457">
        <f aca="true" t="shared" si="0" ref="C8:C42">SUM(D8:G8)</f>
        <v>33976</v>
      </c>
      <c r="D8" s="457">
        <v>7016</v>
      </c>
      <c r="E8" s="457">
        <v>7980</v>
      </c>
      <c r="F8" s="457">
        <v>7941</v>
      </c>
      <c r="G8" s="457">
        <v>11039</v>
      </c>
      <c r="H8" s="457">
        <v>7033</v>
      </c>
      <c r="I8" s="530"/>
    </row>
    <row r="9" spans="1:9" ht="11.25" customHeight="1">
      <c r="A9" s="15" t="s">
        <v>44</v>
      </c>
      <c r="B9" s="395">
        <v>373</v>
      </c>
      <c r="C9" s="395">
        <f t="shared" si="0"/>
        <v>354</v>
      </c>
      <c r="D9" s="395">
        <v>73</v>
      </c>
      <c r="E9" s="395">
        <v>111</v>
      </c>
      <c r="F9" s="395">
        <v>54</v>
      </c>
      <c r="G9" s="395">
        <v>116</v>
      </c>
      <c r="H9" s="395">
        <v>60</v>
      </c>
      <c r="I9" s="530"/>
    </row>
    <row r="10" spans="1:9" ht="11.25" customHeight="1">
      <c r="A10" s="15" t="s">
        <v>45</v>
      </c>
      <c r="B10" s="395">
        <v>1649</v>
      </c>
      <c r="C10" s="395">
        <f t="shared" si="0"/>
        <v>1703</v>
      </c>
      <c r="D10" s="395">
        <v>367</v>
      </c>
      <c r="E10" s="395">
        <v>549</v>
      </c>
      <c r="F10" s="395">
        <v>406</v>
      </c>
      <c r="G10" s="395">
        <v>381</v>
      </c>
      <c r="H10" s="395">
        <v>338</v>
      </c>
      <c r="I10" s="530"/>
    </row>
    <row r="11" spans="1:9" ht="11.25" customHeight="1">
      <c r="A11" s="15" t="s">
        <v>273</v>
      </c>
      <c r="B11" s="395">
        <v>93</v>
      </c>
      <c r="C11" s="395">
        <f t="shared" si="0"/>
        <v>121</v>
      </c>
      <c r="D11" s="395">
        <v>17</v>
      </c>
      <c r="E11" s="395">
        <v>29</v>
      </c>
      <c r="F11" s="395">
        <v>35</v>
      </c>
      <c r="G11" s="395">
        <v>40</v>
      </c>
      <c r="H11" s="395">
        <v>37</v>
      </c>
      <c r="I11" s="530"/>
    </row>
    <row r="12" spans="1:9" ht="11.25" customHeight="1">
      <c r="A12" s="15" t="s">
        <v>46</v>
      </c>
      <c r="B12" s="395">
        <v>310</v>
      </c>
      <c r="C12" s="395">
        <f t="shared" si="0"/>
        <v>351</v>
      </c>
      <c r="D12" s="395">
        <v>58</v>
      </c>
      <c r="E12" s="395">
        <v>107</v>
      </c>
      <c r="F12" s="395">
        <v>91</v>
      </c>
      <c r="G12" s="395">
        <v>95</v>
      </c>
      <c r="H12" s="395">
        <v>202</v>
      </c>
      <c r="I12" s="530"/>
    </row>
    <row r="13" spans="1:9" s="3" customFormat="1" ht="11.25" customHeight="1">
      <c r="A13" s="15" t="s">
        <v>47</v>
      </c>
      <c r="B13" s="395">
        <v>617</v>
      </c>
      <c r="C13" s="395">
        <f t="shared" si="0"/>
        <v>234</v>
      </c>
      <c r="D13" s="395">
        <v>24</v>
      </c>
      <c r="E13" s="395">
        <v>19</v>
      </c>
      <c r="F13" s="395">
        <v>28</v>
      </c>
      <c r="G13" s="395">
        <v>163</v>
      </c>
      <c r="H13" s="395">
        <v>63</v>
      </c>
      <c r="I13" s="530"/>
    </row>
    <row r="14" spans="1:10" ht="11.25" customHeight="1">
      <c r="A14" s="15" t="s">
        <v>48</v>
      </c>
      <c r="B14" s="395">
        <v>10159</v>
      </c>
      <c r="C14" s="395">
        <f t="shared" si="0"/>
        <v>13800</v>
      </c>
      <c r="D14" s="395">
        <v>2368</v>
      </c>
      <c r="E14" s="395">
        <v>2531</v>
      </c>
      <c r="F14" s="395">
        <v>3031</v>
      </c>
      <c r="G14" s="395">
        <v>5870</v>
      </c>
      <c r="H14" s="395">
        <v>2591</v>
      </c>
      <c r="I14" s="530"/>
      <c r="J14" s="73"/>
    </row>
    <row r="15" spans="1:10" ht="11.25" customHeight="1">
      <c r="A15" s="15" t="s">
        <v>49</v>
      </c>
      <c r="B15" s="395">
        <v>2966</v>
      </c>
      <c r="C15" s="395">
        <f t="shared" si="0"/>
        <v>3119</v>
      </c>
      <c r="D15" s="395">
        <v>773</v>
      </c>
      <c r="E15" s="395">
        <v>808</v>
      </c>
      <c r="F15" s="395">
        <v>789</v>
      </c>
      <c r="G15" s="395">
        <v>749</v>
      </c>
      <c r="H15" s="395">
        <v>682</v>
      </c>
      <c r="I15" s="530"/>
      <c r="J15" s="245"/>
    </row>
    <row r="16" spans="1:9" ht="11.25" customHeight="1">
      <c r="A16" s="15" t="s">
        <v>176</v>
      </c>
      <c r="B16" s="395">
        <v>625</v>
      </c>
      <c r="C16" s="395">
        <f t="shared" si="0"/>
        <v>251</v>
      </c>
      <c r="D16" s="395">
        <v>73</v>
      </c>
      <c r="E16" s="395">
        <v>53</v>
      </c>
      <c r="F16" s="395">
        <v>66</v>
      </c>
      <c r="G16" s="395">
        <v>59</v>
      </c>
      <c r="H16" s="395">
        <v>70</v>
      </c>
      <c r="I16" s="530"/>
    </row>
    <row r="17" spans="1:9" ht="11.25" customHeight="1">
      <c r="A17" s="15" t="s">
        <v>50</v>
      </c>
      <c r="B17" s="395">
        <v>349</v>
      </c>
      <c r="C17" s="395">
        <f t="shared" si="0"/>
        <v>540</v>
      </c>
      <c r="D17" s="395">
        <v>149</v>
      </c>
      <c r="E17" s="395">
        <v>71</v>
      </c>
      <c r="F17" s="395">
        <v>235</v>
      </c>
      <c r="G17" s="395">
        <v>85</v>
      </c>
      <c r="H17" s="395">
        <v>91</v>
      </c>
      <c r="I17" s="530"/>
    </row>
    <row r="18" spans="1:9" ht="11.25" customHeight="1">
      <c r="A18" s="15" t="s">
        <v>134</v>
      </c>
      <c r="B18" s="395">
        <v>385</v>
      </c>
      <c r="C18" s="395">
        <f t="shared" si="0"/>
        <v>241</v>
      </c>
      <c r="D18" s="395">
        <v>54</v>
      </c>
      <c r="E18" s="395">
        <v>32</v>
      </c>
      <c r="F18" s="395">
        <v>91</v>
      </c>
      <c r="G18" s="395">
        <v>64</v>
      </c>
      <c r="H18" s="395">
        <v>52</v>
      </c>
      <c r="I18" s="530"/>
    </row>
    <row r="19" spans="1:9" ht="11.25" customHeight="1">
      <c r="A19" s="15" t="s">
        <v>51</v>
      </c>
      <c r="B19" s="395">
        <v>3269</v>
      </c>
      <c r="C19" s="395">
        <f t="shared" si="0"/>
        <v>2727</v>
      </c>
      <c r="D19" s="395">
        <v>525</v>
      </c>
      <c r="E19" s="395">
        <v>720</v>
      </c>
      <c r="F19" s="395">
        <v>655</v>
      </c>
      <c r="G19" s="395">
        <v>827</v>
      </c>
      <c r="H19" s="395">
        <v>579</v>
      </c>
      <c r="I19" s="530"/>
    </row>
    <row r="20" spans="1:9" ht="11.25" customHeight="1">
      <c r="A20" s="15" t="s">
        <v>52</v>
      </c>
      <c r="B20" s="395">
        <v>1089</v>
      </c>
      <c r="C20" s="395">
        <f t="shared" si="0"/>
        <v>1370</v>
      </c>
      <c r="D20" s="395">
        <v>406</v>
      </c>
      <c r="E20" s="395">
        <v>308</v>
      </c>
      <c r="F20" s="395">
        <v>376</v>
      </c>
      <c r="G20" s="395">
        <v>280</v>
      </c>
      <c r="H20" s="395">
        <v>262</v>
      </c>
      <c r="I20" s="530"/>
    </row>
    <row r="21" spans="1:9" ht="11.25" customHeight="1">
      <c r="A21" s="15" t="s">
        <v>194</v>
      </c>
      <c r="B21" s="395">
        <v>167</v>
      </c>
      <c r="C21" s="395">
        <f t="shared" si="0"/>
        <v>141</v>
      </c>
      <c r="D21" s="395">
        <v>33</v>
      </c>
      <c r="E21" s="395">
        <v>34</v>
      </c>
      <c r="F21" s="395">
        <v>31</v>
      </c>
      <c r="G21" s="395">
        <v>43</v>
      </c>
      <c r="H21" s="395">
        <v>38</v>
      </c>
      <c r="I21" s="530"/>
    </row>
    <row r="22" spans="1:9" ht="11.25" customHeight="1">
      <c r="A22" s="15" t="s">
        <v>53</v>
      </c>
      <c r="B22" s="395">
        <v>295</v>
      </c>
      <c r="C22" s="395">
        <f t="shared" si="0"/>
        <v>130</v>
      </c>
      <c r="D22" s="395">
        <v>30</v>
      </c>
      <c r="E22" s="395">
        <v>25</v>
      </c>
      <c r="F22" s="395">
        <v>25</v>
      </c>
      <c r="G22" s="395">
        <v>50</v>
      </c>
      <c r="H22" s="395">
        <v>18</v>
      </c>
      <c r="I22" s="530"/>
    </row>
    <row r="23" spans="1:9" ht="11.25" customHeight="1">
      <c r="A23" s="15" t="s">
        <v>60</v>
      </c>
      <c r="B23" s="395">
        <v>221</v>
      </c>
      <c r="C23" s="395">
        <f t="shared" si="0"/>
        <v>50</v>
      </c>
      <c r="D23" s="395">
        <v>8</v>
      </c>
      <c r="E23" s="395">
        <v>1</v>
      </c>
      <c r="F23" s="395">
        <v>3</v>
      </c>
      <c r="G23" s="395">
        <v>38</v>
      </c>
      <c r="H23" s="395">
        <v>28</v>
      </c>
      <c r="I23" s="530"/>
    </row>
    <row r="24" spans="1:9" ht="11.25" customHeight="1">
      <c r="A24" s="15" t="s">
        <v>54</v>
      </c>
      <c r="B24" s="395">
        <v>3759</v>
      </c>
      <c r="C24" s="395">
        <f t="shared" si="0"/>
        <v>2825</v>
      </c>
      <c r="D24" s="395">
        <v>689</v>
      </c>
      <c r="E24" s="395">
        <v>766</v>
      </c>
      <c r="F24" s="395">
        <v>699</v>
      </c>
      <c r="G24" s="395">
        <v>671</v>
      </c>
      <c r="H24" s="395">
        <v>654</v>
      </c>
      <c r="I24" s="530"/>
    </row>
    <row r="25" spans="1:9" ht="11.25" customHeight="1">
      <c r="A25" s="15" t="s">
        <v>55</v>
      </c>
      <c r="B25" s="395">
        <v>177</v>
      </c>
      <c r="C25" s="395">
        <f t="shared" si="0"/>
        <v>309</v>
      </c>
      <c r="D25" s="395">
        <v>110</v>
      </c>
      <c r="E25" s="395">
        <v>119</v>
      </c>
      <c r="F25" s="395">
        <v>39</v>
      </c>
      <c r="G25" s="395">
        <v>41</v>
      </c>
      <c r="H25" s="395">
        <v>53</v>
      </c>
      <c r="I25" s="530"/>
    </row>
    <row r="26" spans="1:9" ht="11.25" customHeight="1">
      <c r="A26" s="15" t="s">
        <v>135</v>
      </c>
      <c r="B26" s="395">
        <v>1452</v>
      </c>
      <c r="C26" s="395">
        <f t="shared" si="0"/>
        <v>1109</v>
      </c>
      <c r="D26" s="395">
        <v>221</v>
      </c>
      <c r="E26" s="395">
        <v>275</v>
      </c>
      <c r="F26" s="395">
        <v>251</v>
      </c>
      <c r="G26" s="395">
        <v>362</v>
      </c>
      <c r="H26" s="395">
        <v>342</v>
      </c>
      <c r="I26" s="530"/>
    </row>
    <row r="27" spans="1:9" ht="11.25" customHeight="1">
      <c r="A27" s="15" t="s">
        <v>136</v>
      </c>
      <c r="B27" s="395">
        <v>911</v>
      </c>
      <c r="C27" s="395">
        <f t="shared" si="0"/>
        <v>1006</v>
      </c>
      <c r="D27" s="395">
        <v>293</v>
      </c>
      <c r="E27" s="395">
        <v>387</v>
      </c>
      <c r="F27" s="395">
        <v>164</v>
      </c>
      <c r="G27" s="395">
        <v>162</v>
      </c>
      <c r="H27" s="395">
        <v>135</v>
      </c>
      <c r="I27" s="530"/>
    </row>
    <row r="28" spans="1:9" ht="11.25" customHeight="1">
      <c r="A28" s="15" t="s">
        <v>56</v>
      </c>
      <c r="B28" s="395">
        <v>2996</v>
      </c>
      <c r="C28" s="395">
        <f t="shared" si="0"/>
        <v>2926</v>
      </c>
      <c r="D28" s="395">
        <v>678</v>
      </c>
      <c r="E28" s="395">
        <v>753</v>
      </c>
      <c r="F28" s="395">
        <v>725</v>
      </c>
      <c r="G28" s="395">
        <v>770</v>
      </c>
      <c r="H28" s="395">
        <v>674</v>
      </c>
      <c r="I28" s="530"/>
    </row>
    <row r="29" spans="1:9" ht="11.25" customHeight="1">
      <c r="A29" s="15" t="s">
        <v>61</v>
      </c>
      <c r="B29" s="395">
        <v>300</v>
      </c>
      <c r="C29" s="395">
        <f t="shared" si="0"/>
        <v>669</v>
      </c>
      <c r="D29" s="395">
        <f>D8-SUM(D9:D28)</f>
        <v>67</v>
      </c>
      <c r="E29" s="395">
        <f>E8-SUM(E9:E28)</f>
        <v>282</v>
      </c>
      <c r="F29" s="395">
        <f>F8-SUM(F9:F28)</f>
        <v>147</v>
      </c>
      <c r="G29" s="395">
        <f>G8-SUM(G9:G28)</f>
        <v>173</v>
      </c>
      <c r="H29" s="395">
        <f>H8-SUM(H9:H28)</f>
        <v>64</v>
      </c>
      <c r="I29" s="530"/>
    </row>
    <row r="30" spans="1:9" ht="12.75" customHeight="1">
      <c r="A30" s="21" t="s">
        <v>129</v>
      </c>
      <c r="B30" s="457">
        <v>71520</v>
      </c>
      <c r="C30" s="457">
        <f t="shared" si="0"/>
        <v>58884</v>
      </c>
      <c r="D30" s="457">
        <v>12458</v>
      </c>
      <c r="E30" s="457">
        <v>13741</v>
      </c>
      <c r="F30" s="457">
        <v>14932</v>
      </c>
      <c r="G30" s="457">
        <v>17753</v>
      </c>
      <c r="H30" s="457">
        <v>14779</v>
      </c>
      <c r="I30" s="530"/>
    </row>
    <row r="31" spans="1:9" ht="11.25" customHeight="1">
      <c r="A31" s="15" t="s">
        <v>137</v>
      </c>
      <c r="B31" s="395">
        <v>15288</v>
      </c>
      <c r="C31" s="395">
        <f t="shared" si="0"/>
        <v>14908</v>
      </c>
      <c r="D31" s="395">
        <v>2855</v>
      </c>
      <c r="E31" s="395">
        <v>3780</v>
      </c>
      <c r="F31" s="395">
        <v>3543</v>
      </c>
      <c r="G31" s="395">
        <v>4730</v>
      </c>
      <c r="H31" s="395">
        <v>3360</v>
      </c>
      <c r="I31" s="530"/>
    </row>
    <row r="32" spans="1:9" ht="15" customHeight="1">
      <c r="A32" s="15" t="s">
        <v>205</v>
      </c>
      <c r="B32" s="395">
        <v>535</v>
      </c>
      <c r="C32" s="395">
        <f t="shared" si="0"/>
        <v>535</v>
      </c>
      <c r="D32" s="395">
        <v>119</v>
      </c>
      <c r="E32" s="395">
        <v>119</v>
      </c>
      <c r="F32" s="395">
        <v>123</v>
      </c>
      <c r="G32" s="395">
        <v>174</v>
      </c>
      <c r="H32" s="395">
        <v>111</v>
      </c>
      <c r="I32" s="530"/>
    </row>
    <row r="33" spans="1:9" ht="11.25" customHeight="1">
      <c r="A33" s="15" t="s">
        <v>57</v>
      </c>
      <c r="B33" s="395">
        <v>31699</v>
      </c>
      <c r="C33" s="395">
        <f t="shared" si="0"/>
        <v>22152</v>
      </c>
      <c r="D33" s="395">
        <v>4997</v>
      </c>
      <c r="E33" s="395">
        <v>4764</v>
      </c>
      <c r="F33" s="395">
        <v>5767</v>
      </c>
      <c r="G33" s="395">
        <v>6624</v>
      </c>
      <c r="H33" s="395">
        <v>6236</v>
      </c>
      <c r="I33" s="530"/>
    </row>
    <row r="34" spans="1:9" ht="11.25" customHeight="1">
      <c r="A34" s="15" t="s">
        <v>138</v>
      </c>
      <c r="B34" s="395">
        <v>3077</v>
      </c>
      <c r="C34" s="395">
        <f t="shared" si="0"/>
        <v>2991</v>
      </c>
      <c r="D34" s="395">
        <v>600</v>
      </c>
      <c r="E34" s="395">
        <v>655</v>
      </c>
      <c r="F34" s="395">
        <v>893</v>
      </c>
      <c r="G34" s="395">
        <v>843</v>
      </c>
      <c r="H34" s="395">
        <v>706</v>
      </c>
      <c r="I34" s="530"/>
    </row>
    <row r="35" spans="1:9" ht="11.25" customHeight="1">
      <c r="A35" s="15" t="s">
        <v>179</v>
      </c>
      <c r="B35" s="395">
        <v>125</v>
      </c>
      <c r="C35" s="395">
        <f t="shared" si="0"/>
        <v>742</v>
      </c>
      <c r="D35" s="395">
        <v>13</v>
      </c>
      <c r="E35" s="395">
        <v>5</v>
      </c>
      <c r="F35" s="395">
        <v>286</v>
      </c>
      <c r="G35" s="395">
        <v>438</v>
      </c>
      <c r="H35" s="395">
        <v>212</v>
      </c>
      <c r="I35" s="530"/>
    </row>
    <row r="36" spans="1:9" ht="11.25" customHeight="1">
      <c r="A36" s="15" t="s">
        <v>139</v>
      </c>
      <c r="B36" s="395">
        <v>5221</v>
      </c>
      <c r="C36" s="395">
        <f t="shared" si="0"/>
        <v>3823</v>
      </c>
      <c r="D36" s="395">
        <v>823</v>
      </c>
      <c r="E36" s="395">
        <v>952</v>
      </c>
      <c r="F36" s="395">
        <v>983</v>
      </c>
      <c r="G36" s="395">
        <v>1065</v>
      </c>
      <c r="H36" s="395">
        <v>923</v>
      </c>
      <c r="I36" s="530"/>
    </row>
    <row r="37" spans="1:9" ht="11.25" customHeight="1">
      <c r="A37" s="15" t="s">
        <v>140</v>
      </c>
      <c r="B37" s="395">
        <v>2155</v>
      </c>
      <c r="C37" s="395">
        <f t="shared" si="0"/>
        <v>1441</v>
      </c>
      <c r="D37" s="395">
        <v>278</v>
      </c>
      <c r="E37" s="395">
        <v>387</v>
      </c>
      <c r="F37" s="395">
        <v>345</v>
      </c>
      <c r="G37" s="395">
        <v>431</v>
      </c>
      <c r="H37" s="395">
        <v>353</v>
      </c>
      <c r="I37" s="530"/>
    </row>
    <row r="38" spans="1:9" ht="11.25" customHeight="1">
      <c r="A38" s="15" t="s">
        <v>58</v>
      </c>
      <c r="B38" s="395">
        <v>3422</v>
      </c>
      <c r="C38" s="395">
        <f t="shared" si="0"/>
        <v>3425</v>
      </c>
      <c r="D38" s="395">
        <v>868</v>
      </c>
      <c r="E38" s="395">
        <v>795</v>
      </c>
      <c r="F38" s="395">
        <v>823</v>
      </c>
      <c r="G38" s="395">
        <v>939</v>
      </c>
      <c r="H38" s="395">
        <v>776</v>
      </c>
      <c r="I38" s="530"/>
    </row>
    <row r="39" spans="1:9" ht="11.25" customHeight="1">
      <c r="A39" s="15" t="s">
        <v>236</v>
      </c>
      <c r="B39" s="395">
        <v>35</v>
      </c>
      <c r="C39" s="395">
        <f t="shared" si="0"/>
        <v>22</v>
      </c>
      <c r="D39" s="395">
        <v>7</v>
      </c>
      <c r="E39" s="395">
        <v>3</v>
      </c>
      <c r="F39" s="395">
        <v>8</v>
      </c>
      <c r="G39" s="395">
        <v>4</v>
      </c>
      <c r="H39" s="395">
        <v>4</v>
      </c>
      <c r="I39" s="530"/>
    </row>
    <row r="40" spans="1:9" ht="11.25" customHeight="1">
      <c r="A40" s="15" t="s">
        <v>59</v>
      </c>
      <c r="B40" s="395">
        <v>1497</v>
      </c>
      <c r="C40" s="395">
        <f t="shared" si="0"/>
        <v>964</v>
      </c>
      <c r="D40" s="395">
        <v>211</v>
      </c>
      <c r="E40" s="395">
        <v>282</v>
      </c>
      <c r="F40" s="395">
        <v>248</v>
      </c>
      <c r="G40" s="395">
        <v>223</v>
      </c>
      <c r="H40" s="395">
        <v>252</v>
      </c>
      <c r="I40" s="530"/>
    </row>
    <row r="41" spans="1:9" ht="11.25" customHeight="1">
      <c r="A41" s="15" t="s">
        <v>141</v>
      </c>
      <c r="B41" s="395">
        <v>565</v>
      </c>
      <c r="C41" s="395">
        <f t="shared" si="0"/>
        <v>119</v>
      </c>
      <c r="D41" s="395">
        <v>24</v>
      </c>
      <c r="E41" s="395">
        <v>37</v>
      </c>
      <c r="F41" s="395">
        <v>35</v>
      </c>
      <c r="G41" s="395">
        <v>23</v>
      </c>
      <c r="H41" s="395">
        <v>50</v>
      </c>
      <c r="I41" s="243"/>
    </row>
    <row r="42" spans="1:9" ht="11.25" customHeight="1">
      <c r="A42" s="16" t="s">
        <v>142</v>
      </c>
      <c r="B42" s="458">
        <v>637</v>
      </c>
      <c r="C42" s="458">
        <f t="shared" si="0"/>
        <v>85</v>
      </c>
      <c r="D42" s="458">
        <v>27</v>
      </c>
      <c r="E42" s="458">
        <v>17</v>
      </c>
      <c r="F42" s="458">
        <v>26</v>
      </c>
      <c r="G42" s="458">
        <v>15</v>
      </c>
      <c r="H42" s="458">
        <v>12</v>
      </c>
      <c r="I42" s="243"/>
    </row>
    <row r="43" spans="1:3" ht="16.5" customHeight="1">
      <c r="A43" s="160" t="s">
        <v>204</v>
      </c>
      <c r="B43" s="119"/>
      <c r="C43" s="119"/>
    </row>
    <row r="44" spans="1:3" ht="16.5" customHeight="1">
      <c r="A44" s="160" t="s">
        <v>193</v>
      </c>
      <c r="B44" s="119"/>
      <c r="C44" s="119"/>
    </row>
    <row r="45" ht="15.75">
      <c r="A45" s="49" t="s">
        <v>195</v>
      </c>
    </row>
  </sheetData>
  <sheetProtection/>
  <mergeCells count="5">
    <mergeCell ref="I1:I40"/>
    <mergeCell ref="A5:A6"/>
    <mergeCell ref="B5:B6"/>
    <mergeCell ref="D5:G5"/>
    <mergeCell ref="C5:C6"/>
  </mergeCells>
  <printOptions/>
  <pageMargins left="0.75" right="0" top="0.49" bottom="0.25" header="0.87" footer="0.37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I44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38.7109375" style="20" customWidth="1"/>
    <col min="2" max="3" width="12.28125" style="20" customWidth="1"/>
    <col min="4" max="8" width="12.28125" style="1" customWidth="1"/>
    <col min="9" max="9" width="7.7109375" style="20" customWidth="1"/>
    <col min="10" max="16384" width="9.140625" style="20" customWidth="1"/>
  </cols>
  <sheetData>
    <row r="1" spans="1:9" ht="18.75" customHeight="1">
      <c r="A1" s="30" t="s">
        <v>442</v>
      </c>
      <c r="B1" s="3"/>
      <c r="C1" s="3"/>
      <c r="D1" s="69"/>
      <c r="E1" s="69"/>
      <c r="F1" s="69"/>
      <c r="G1" s="69"/>
      <c r="H1" s="69"/>
      <c r="I1" s="534" t="s">
        <v>341</v>
      </c>
    </row>
    <row r="2" spans="1:9" ht="13.5" customHeight="1">
      <c r="A2" s="4"/>
      <c r="B2" s="3"/>
      <c r="C2" s="3"/>
      <c r="E2" s="374"/>
      <c r="F2" s="535" t="s">
        <v>32</v>
      </c>
      <c r="G2" s="535"/>
      <c r="H2" s="535"/>
      <c r="I2" s="534"/>
    </row>
    <row r="3" spans="1:9" ht="7.5" customHeight="1">
      <c r="A3" s="12"/>
      <c r="B3" s="3"/>
      <c r="C3" s="3"/>
      <c r="D3" s="130"/>
      <c r="E3" s="130"/>
      <c r="F3" s="130"/>
      <c r="G3" s="130"/>
      <c r="H3" s="130"/>
      <c r="I3" s="534"/>
    </row>
    <row r="4" spans="1:9" ht="14.25" customHeight="1">
      <c r="A4" s="531" t="s">
        <v>34</v>
      </c>
      <c r="B4" s="479" t="s">
        <v>279</v>
      </c>
      <c r="C4" s="471" t="s">
        <v>250</v>
      </c>
      <c r="D4" s="481" t="s">
        <v>253</v>
      </c>
      <c r="E4" s="482"/>
      <c r="F4" s="482"/>
      <c r="G4" s="533"/>
      <c r="H4" s="377" t="s">
        <v>433</v>
      </c>
      <c r="I4" s="534"/>
    </row>
    <row r="5" spans="1:9" ht="14.25" customHeight="1">
      <c r="A5" s="532"/>
      <c r="B5" s="512"/>
      <c r="C5" s="472"/>
      <c r="D5" s="35" t="s">
        <v>121</v>
      </c>
      <c r="E5" s="52" t="s">
        <v>123</v>
      </c>
      <c r="F5" s="35" t="s">
        <v>124</v>
      </c>
      <c r="G5" s="35" t="s">
        <v>146</v>
      </c>
      <c r="H5" s="35" t="s">
        <v>121</v>
      </c>
      <c r="I5" s="534"/>
    </row>
    <row r="6" spans="1:9" ht="12" customHeight="1">
      <c r="A6" s="74" t="s">
        <v>342</v>
      </c>
      <c r="B6" s="280"/>
      <c r="C6" s="280"/>
      <c r="D6" s="281"/>
      <c r="E6" s="281"/>
      <c r="F6" s="281"/>
      <c r="G6" s="281"/>
      <c r="H6" s="281"/>
      <c r="I6" s="534"/>
    </row>
    <row r="7" spans="1:9" ht="12" customHeight="1">
      <c r="A7" s="15" t="s">
        <v>343</v>
      </c>
      <c r="B7" s="395">
        <v>1098</v>
      </c>
      <c r="C7" s="395">
        <f>SUM(D7:G7)</f>
        <v>992</v>
      </c>
      <c r="D7" s="395">
        <v>204</v>
      </c>
      <c r="E7" s="395">
        <v>247</v>
      </c>
      <c r="F7" s="395">
        <v>256</v>
      </c>
      <c r="G7" s="395">
        <v>285</v>
      </c>
      <c r="H7" s="395">
        <v>230</v>
      </c>
      <c r="I7" s="534"/>
    </row>
    <row r="8" spans="1:9" ht="12" customHeight="1">
      <c r="A8" s="15" t="s">
        <v>344</v>
      </c>
      <c r="B8" s="395">
        <v>3122</v>
      </c>
      <c r="C8" s="395">
        <f aca="true" t="shared" si="0" ref="C8:C42">SUM(D8:G8)</f>
        <v>3120</v>
      </c>
      <c r="D8" s="395">
        <v>614</v>
      </c>
      <c r="E8" s="395">
        <v>861</v>
      </c>
      <c r="F8" s="395">
        <v>707</v>
      </c>
      <c r="G8" s="395">
        <v>938</v>
      </c>
      <c r="H8" s="395">
        <v>648</v>
      </c>
      <c r="I8" s="534"/>
    </row>
    <row r="9" spans="1:9" ht="12" customHeight="1">
      <c r="A9" s="15" t="s">
        <v>345</v>
      </c>
      <c r="B9" s="395">
        <v>576</v>
      </c>
      <c r="C9" s="395">
        <f t="shared" si="0"/>
        <v>803</v>
      </c>
      <c r="D9" s="395">
        <v>198</v>
      </c>
      <c r="E9" s="395">
        <v>340</v>
      </c>
      <c r="F9" s="395">
        <v>153</v>
      </c>
      <c r="G9" s="395">
        <v>112</v>
      </c>
      <c r="H9" s="395">
        <v>172</v>
      </c>
      <c r="I9" s="534"/>
    </row>
    <row r="10" spans="1:9" ht="12" customHeight="1">
      <c r="A10" s="15" t="s">
        <v>346</v>
      </c>
      <c r="B10" s="395">
        <v>286</v>
      </c>
      <c r="C10" s="395">
        <f t="shared" si="0"/>
        <v>687</v>
      </c>
      <c r="D10" s="395">
        <v>126</v>
      </c>
      <c r="E10" s="395">
        <v>53</v>
      </c>
      <c r="F10" s="395">
        <v>140</v>
      </c>
      <c r="G10" s="395">
        <v>368</v>
      </c>
      <c r="H10" s="395">
        <v>46</v>
      </c>
      <c r="I10" s="534"/>
    </row>
    <row r="11" spans="1:9" ht="12" customHeight="1">
      <c r="A11" s="15" t="s">
        <v>61</v>
      </c>
      <c r="B11" s="395">
        <v>2182</v>
      </c>
      <c r="C11" s="395">
        <f t="shared" si="0"/>
        <v>2075</v>
      </c>
      <c r="D11" s="395">
        <f>'Table 13'!D30-SUM('Table 13'!D31:D42)-SUM('Table 13 cont''d'!D7:D10)</f>
        <v>494</v>
      </c>
      <c r="E11" s="395">
        <f>'Table 13'!E30-SUM('Table 13'!E31:E42)-SUM(E7:E10)</f>
        <v>444</v>
      </c>
      <c r="F11" s="395">
        <f>'Table 13'!F30-SUM('Table 13'!F31:F42)-SUM(F7:F10)</f>
        <v>596</v>
      </c>
      <c r="G11" s="395">
        <f>'Table 13'!G30-SUM('Table 13'!G31:G42)-SUM(G7:G10)</f>
        <v>541</v>
      </c>
      <c r="H11" s="395">
        <f>'Table 13'!H30-SUM('Table 13'!H31:H42)-SUM(H7:H10)</f>
        <v>688</v>
      </c>
      <c r="I11" s="534"/>
    </row>
    <row r="12" spans="1:9" ht="12" customHeight="1">
      <c r="A12" s="21" t="s">
        <v>130</v>
      </c>
      <c r="B12" s="457">
        <v>16986</v>
      </c>
      <c r="C12" s="457">
        <f t="shared" si="0"/>
        <v>14816</v>
      </c>
      <c r="D12" s="457">
        <v>3508</v>
      </c>
      <c r="E12" s="457">
        <v>4016</v>
      </c>
      <c r="F12" s="457">
        <v>3190</v>
      </c>
      <c r="G12" s="457">
        <v>4102</v>
      </c>
      <c r="H12" s="457">
        <v>3699</v>
      </c>
      <c r="I12" s="534"/>
    </row>
    <row r="13" spans="1:9" ht="12" customHeight="1">
      <c r="A13" s="15" t="s">
        <v>347</v>
      </c>
      <c r="B13" s="395">
        <v>144</v>
      </c>
      <c r="C13" s="395">
        <f t="shared" si="0"/>
        <v>122</v>
      </c>
      <c r="D13" s="395">
        <v>31</v>
      </c>
      <c r="E13" s="395">
        <v>56</v>
      </c>
      <c r="F13" s="395">
        <v>9</v>
      </c>
      <c r="G13" s="395">
        <v>26</v>
      </c>
      <c r="H13" s="395">
        <v>17</v>
      </c>
      <c r="I13" s="534"/>
    </row>
    <row r="14" spans="1:9" ht="12" customHeight="1">
      <c r="A14" s="15" t="s">
        <v>348</v>
      </c>
      <c r="B14" s="395">
        <v>131</v>
      </c>
      <c r="C14" s="395">
        <f t="shared" si="0"/>
        <v>19</v>
      </c>
      <c r="D14" s="395">
        <v>3</v>
      </c>
      <c r="E14" s="395">
        <v>1</v>
      </c>
      <c r="F14" s="395">
        <v>7</v>
      </c>
      <c r="G14" s="395">
        <v>8</v>
      </c>
      <c r="H14" s="395">
        <v>6</v>
      </c>
      <c r="I14" s="534"/>
    </row>
    <row r="15" spans="1:9" ht="12" customHeight="1">
      <c r="A15" s="15" t="s">
        <v>349</v>
      </c>
      <c r="B15" s="395">
        <v>961</v>
      </c>
      <c r="C15" s="395">
        <f t="shared" si="0"/>
        <v>833</v>
      </c>
      <c r="D15" s="395">
        <v>173</v>
      </c>
      <c r="E15" s="395">
        <v>161</v>
      </c>
      <c r="F15" s="395">
        <v>263</v>
      </c>
      <c r="G15" s="395">
        <v>236</v>
      </c>
      <c r="H15" s="395">
        <v>177</v>
      </c>
      <c r="I15" s="534"/>
    </row>
    <row r="16" spans="1:9" ht="12" customHeight="1">
      <c r="A16" s="15" t="s">
        <v>350</v>
      </c>
      <c r="B16" s="395">
        <v>395</v>
      </c>
      <c r="C16" s="459">
        <f t="shared" si="0"/>
        <v>0</v>
      </c>
      <c r="D16" s="459">
        <v>0</v>
      </c>
      <c r="E16" s="459">
        <v>0</v>
      </c>
      <c r="F16" s="459">
        <v>0</v>
      </c>
      <c r="G16" s="459">
        <v>0</v>
      </c>
      <c r="H16" s="459">
        <v>0</v>
      </c>
      <c r="I16" s="534"/>
    </row>
    <row r="17" spans="1:9" ht="12" customHeight="1">
      <c r="A17" s="15" t="s">
        <v>351</v>
      </c>
      <c r="B17" s="395">
        <v>213</v>
      </c>
      <c r="C17" s="395">
        <f>SUM(D17:G17)</f>
        <v>4</v>
      </c>
      <c r="D17" s="459">
        <v>0</v>
      </c>
      <c r="E17" s="395">
        <v>2</v>
      </c>
      <c r="F17" s="395">
        <v>2</v>
      </c>
      <c r="G17" s="459">
        <v>0</v>
      </c>
      <c r="H17" s="459">
        <v>0</v>
      </c>
      <c r="I17" s="534"/>
    </row>
    <row r="18" spans="1:9" ht="12" customHeight="1">
      <c r="A18" s="15" t="s">
        <v>352</v>
      </c>
      <c r="B18" s="395">
        <v>1038</v>
      </c>
      <c r="C18" s="395">
        <f t="shared" si="0"/>
        <v>1089</v>
      </c>
      <c r="D18" s="395">
        <v>241</v>
      </c>
      <c r="E18" s="395">
        <v>484</v>
      </c>
      <c r="F18" s="395">
        <v>82</v>
      </c>
      <c r="G18" s="395">
        <v>282</v>
      </c>
      <c r="H18" s="395">
        <v>268</v>
      </c>
      <c r="I18" s="534"/>
    </row>
    <row r="19" spans="1:9" ht="12" customHeight="1">
      <c r="A19" s="15" t="s">
        <v>353</v>
      </c>
      <c r="B19" s="395">
        <v>657</v>
      </c>
      <c r="C19" s="395">
        <f t="shared" si="0"/>
        <v>543</v>
      </c>
      <c r="D19" s="395">
        <v>128</v>
      </c>
      <c r="E19" s="395">
        <v>158</v>
      </c>
      <c r="F19" s="395">
        <v>134</v>
      </c>
      <c r="G19" s="395">
        <v>123</v>
      </c>
      <c r="H19" s="395">
        <v>108</v>
      </c>
      <c r="I19" s="534"/>
    </row>
    <row r="20" spans="1:9" ht="12" customHeight="1">
      <c r="A20" s="15" t="s">
        <v>354</v>
      </c>
      <c r="B20" s="395">
        <v>62</v>
      </c>
      <c r="C20" s="395">
        <f t="shared" si="0"/>
        <v>54</v>
      </c>
      <c r="D20" s="395">
        <v>27</v>
      </c>
      <c r="E20" s="395">
        <v>27</v>
      </c>
      <c r="F20" s="459">
        <v>0</v>
      </c>
      <c r="G20" s="459">
        <v>0</v>
      </c>
      <c r="H20" s="459">
        <v>0</v>
      </c>
      <c r="I20" s="534"/>
    </row>
    <row r="21" spans="1:9" ht="12" customHeight="1">
      <c r="A21" s="15" t="s">
        <v>355</v>
      </c>
      <c r="B21" s="395">
        <v>295</v>
      </c>
      <c r="C21" s="395">
        <f t="shared" si="0"/>
        <v>175</v>
      </c>
      <c r="D21" s="395">
        <v>30</v>
      </c>
      <c r="E21" s="395">
        <v>54</v>
      </c>
      <c r="F21" s="395">
        <v>29</v>
      </c>
      <c r="G21" s="395">
        <v>62</v>
      </c>
      <c r="H21" s="395">
        <v>34</v>
      </c>
      <c r="I21" s="534"/>
    </row>
    <row r="22" spans="1:9" ht="12" customHeight="1">
      <c r="A22" s="15" t="s">
        <v>356</v>
      </c>
      <c r="B22" s="395">
        <v>190</v>
      </c>
      <c r="C22" s="395">
        <f t="shared" si="0"/>
        <v>268</v>
      </c>
      <c r="D22" s="395">
        <v>170</v>
      </c>
      <c r="E22" s="395">
        <v>23</v>
      </c>
      <c r="F22" s="395">
        <v>28</v>
      </c>
      <c r="G22" s="395">
        <v>47</v>
      </c>
      <c r="H22" s="395">
        <v>88</v>
      </c>
      <c r="I22" s="534"/>
    </row>
    <row r="23" spans="1:9" ht="12" customHeight="1">
      <c r="A23" s="15" t="s">
        <v>357</v>
      </c>
      <c r="B23" s="395">
        <v>119</v>
      </c>
      <c r="C23" s="395">
        <f t="shared" si="0"/>
        <v>151</v>
      </c>
      <c r="D23" s="395">
        <v>17</v>
      </c>
      <c r="E23" s="395">
        <v>30</v>
      </c>
      <c r="F23" s="395">
        <v>61</v>
      </c>
      <c r="G23" s="395">
        <v>43</v>
      </c>
      <c r="H23" s="395">
        <v>18</v>
      </c>
      <c r="I23" s="534"/>
    </row>
    <row r="24" spans="1:9" ht="12" customHeight="1">
      <c r="A24" s="15" t="s">
        <v>358</v>
      </c>
      <c r="B24" s="395">
        <v>576</v>
      </c>
      <c r="C24" s="395">
        <f t="shared" si="0"/>
        <v>144</v>
      </c>
      <c r="D24" s="395">
        <v>92</v>
      </c>
      <c r="E24" s="395">
        <v>28</v>
      </c>
      <c r="F24" s="395">
        <v>15</v>
      </c>
      <c r="G24" s="395">
        <v>9</v>
      </c>
      <c r="H24" s="470">
        <v>76</v>
      </c>
      <c r="I24" s="534"/>
    </row>
    <row r="25" spans="1:9" ht="12" customHeight="1">
      <c r="A25" s="15" t="s">
        <v>359</v>
      </c>
      <c r="B25" s="395">
        <v>10723</v>
      </c>
      <c r="C25" s="395">
        <f t="shared" si="0"/>
        <v>10237</v>
      </c>
      <c r="D25" s="395">
        <v>2349</v>
      </c>
      <c r="E25" s="395">
        <v>2788</v>
      </c>
      <c r="F25" s="395">
        <v>2316</v>
      </c>
      <c r="G25" s="395">
        <v>2784</v>
      </c>
      <c r="H25" s="395">
        <v>2652</v>
      </c>
      <c r="I25" s="534"/>
    </row>
    <row r="26" spans="1:9" ht="12" customHeight="1">
      <c r="A26" s="15" t="s">
        <v>360</v>
      </c>
      <c r="B26" s="395">
        <v>299</v>
      </c>
      <c r="C26" s="395">
        <f t="shared" si="0"/>
        <v>306</v>
      </c>
      <c r="D26" s="395">
        <v>114</v>
      </c>
      <c r="E26" s="395">
        <v>60</v>
      </c>
      <c r="F26" s="395">
        <v>54</v>
      </c>
      <c r="G26" s="395">
        <v>78</v>
      </c>
      <c r="H26" s="395">
        <v>62</v>
      </c>
      <c r="I26" s="534"/>
    </row>
    <row r="27" spans="1:9" ht="12" customHeight="1">
      <c r="A27" s="15" t="s">
        <v>361</v>
      </c>
      <c r="B27" s="395">
        <v>129</v>
      </c>
      <c r="C27" s="395">
        <f t="shared" si="0"/>
        <v>32</v>
      </c>
      <c r="D27" s="395">
        <v>4</v>
      </c>
      <c r="E27" s="395">
        <v>10</v>
      </c>
      <c r="F27" s="395">
        <v>7</v>
      </c>
      <c r="G27" s="395">
        <v>11</v>
      </c>
      <c r="H27" s="395">
        <v>13</v>
      </c>
      <c r="I27" s="534"/>
    </row>
    <row r="28" spans="1:9" ht="12" customHeight="1">
      <c r="A28" s="282" t="s">
        <v>362</v>
      </c>
      <c r="B28" s="395">
        <v>226</v>
      </c>
      <c r="C28" s="395">
        <f t="shared" si="0"/>
        <v>235</v>
      </c>
      <c r="D28" s="395">
        <v>44</v>
      </c>
      <c r="E28" s="459">
        <v>0</v>
      </c>
      <c r="F28" s="459">
        <v>0</v>
      </c>
      <c r="G28" s="395">
        <v>191</v>
      </c>
      <c r="H28" s="395">
        <v>72</v>
      </c>
      <c r="I28" s="534"/>
    </row>
    <row r="29" spans="1:9" ht="12" customHeight="1">
      <c r="A29" s="15" t="s">
        <v>363</v>
      </c>
      <c r="B29" s="395">
        <v>125</v>
      </c>
      <c r="C29" s="395">
        <f t="shared" si="0"/>
        <v>130</v>
      </c>
      <c r="D29" s="395">
        <v>4</v>
      </c>
      <c r="E29" s="395">
        <v>1</v>
      </c>
      <c r="F29" s="209">
        <v>45</v>
      </c>
      <c r="G29" s="395">
        <v>80</v>
      </c>
      <c r="H29" s="395">
        <v>22</v>
      </c>
      <c r="I29" s="534"/>
    </row>
    <row r="30" spans="1:9" ht="11.25" customHeight="1">
      <c r="A30" s="15" t="s">
        <v>61</v>
      </c>
      <c r="B30" s="395">
        <v>703</v>
      </c>
      <c r="C30" s="395">
        <f t="shared" si="0"/>
        <v>474</v>
      </c>
      <c r="D30" s="395">
        <f>D12-SUM(D13:D29)</f>
        <v>81</v>
      </c>
      <c r="E30" s="395">
        <f>E12-SUM(E13:E29)</f>
        <v>133</v>
      </c>
      <c r="F30" s="209">
        <f>F12-SUM(F13:F29)</f>
        <v>138</v>
      </c>
      <c r="G30" s="395">
        <f>G12-SUM(G13:G29)</f>
        <v>122</v>
      </c>
      <c r="H30" s="395">
        <f>H12-SUM(H13:H29)</f>
        <v>86</v>
      </c>
      <c r="I30" s="534"/>
    </row>
    <row r="31" spans="1:9" ht="12" customHeight="1">
      <c r="A31" s="21" t="s">
        <v>131</v>
      </c>
      <c r="B31" s="457">
        <v>6737</v>
      </c>
      <c r="C31" s="457">
        <f t="shared" si="0"/>
        <v>5874</v>
      </c>
      <c r="D31" s="457">
        <v>1276</v>
      </c>
      <c r="E31" s="457">
        <v>1424</v>
      </c>
      <c r="F31" s="457">
        <v>1601</v>
      </c>
      <c r="G31" s="457">
        <v>1573</v>
      </c>
      <c r="H31" s="457">
        <v>1705</v>
      </c>
      <c r="I31" s="534"/>
    </row>
    <row r="32" spans="1:9" ht="12" customHeight="1">
      <c r="A32" s="15" t="s">
        <v>364</v>
      </c>
      <c r="B32" s="395">
        <v>2121</v>
      </c>
      <c r="C32" s="395">
        <f t="shared" si="0"/>
        <v>1772</v>
      </c>
      <c r="D32" s="395">
        <v>335</v>
      </c>
      <c r="E32" s="395">
        <v>376</v>
      </c>
      <c r="F32" s="395">
        <v>516</v>
      </c>
      <c r="G32" s="395">
        <v>545</v>
      </c>
      <c r="H32" s="395">
        <v>549</v>
      </c>
      <c r="I32" s="534"/>
    </row>
    <row r="33" spans="1:9" ht="12" customHeight="1">
      <c r="A33" s="15" t="s">
        <v>365</v>
      </c>
      <c r="B33" s="395">
        <v>502</v>
      </c>
      <c r="C33" s="395">
        <f t="shared" si="0"/>
        <v>587</v>
      </c>
      <c r="D33" s="395">
        <v>45</v>
      </c>
      <c r="E33" s="395">
        <v>332</v>
      </c>
      <c r="F33" s="395">
        <v>106</v>
      </c>
      <c r="G33" s="395">
        <v>104</v>
      </c>
      <c r="H33" s="395">
        <v>71</v>
      </c>
      <c r="I33" s="534"/>
    </row>
    <row r="34" spans="1:9" ht="12" customHeight="1">
      <c r="A34" s="15" t="s">
        <v>366</v>
      </c>
      <c r="B34" s="395">
        <v>225</v>
      </c>
      <c r="C34" s="395">
        <f t="shared" si="0"/>
        <v>334</v>
      </c>
      <c r="D34" s="395">
        <v>96</v>
      </c>
      <c r="E34" s="395">
        <v>77</v>
      </c>
      <c r="F34" s="395">
        <v>78</v>
      </c>
      <c r="G34" s="395">
        <v>83</v>
      </c>
      <c r="H34" s="395">
        <v>109</v>
      </c>
      <c r="I34" s="534"/>
    </row>
    <row r="35" spans="1:9" ht="12" customHeight="1">
      <c r="A35" s="15" t="s">
        <v>367</v>
      </c>
      <c r="B35" s="395">
        <v>68</v>
      </c>
      <c r="C35" s="395">
        <f t="shared" si="0"/>
        <v>46</v>
      </c>
      <c r="D35" s="395">
        <v>5</v>
      </c>
      <c r="E35" s="395">
        <v>19</v>
      </c>
      <c r="F35" s="395">
        <v>8</v>
      </c>
      <c r="G35" s="395">
        <v>14</v>
      </c>
      <c r="H35" s="395">
        <v>7</v>
      </c>
      <c r="I35" s="534"/>
    </row>
    <row r="36" spans="1:9" ht="12" customHeight="1">
      <c r="A36" s="15" t="s">
        <v>368</v>
      </c>
      <c r="B36" s="395">
        <v>96</v>
      </c>
      <c r="C36" s="395">
        <f t="shared" si="0"/>
        <v>74</v>
      </c>
      <c r="D36" s="395">
        <v>15</v>
      </c>
      <c r="E36" s="395">
        <v>14</v>
      </c>
      <c r="F36" s="395">
        <v>22</v>
      </c>
      <c r="G36" s="395">
        <v>23</v>
      </c>
      <c r="H36" s="395">
        <v>23</v>
      </c>
      <c r="I36" s="534"/>
    </row>
    <row r="37" spans="1:9" ht="12" customHeight="1">
      <c r="A37" s="15" t="s">
        <v>369</v>
      </c>
      <c r="B37" s="395">
        <v>2990</v>
      </c>
      <c r="C37" s="395">
        <f t="shared" si="0"/>
        <v>2570</v>
      </c>
      <c r="D37" s="395">
        <v>708</v>
      </c>
      <c r="E37" s="395">
        <v>509</v>
      </c>
      <c r="F37" s="395">
        <v>698</v>
      </c>
      <c r="G37" s="395">
        <v>655</v>
      </c>
      <c r="H37" s="395">
        <v>844</v>
      </c>
      <c r="I37" s="534"/>
    </row>
    <row r="38" spans="1:9" ht="12" customHeight="1">
      <c r="A38" s="15" t="s">
        <v>61</v>
      </c>
      <c r="B38" s="395">
        <v>735</v>
      </c>
      <c r="C38" s="395">
        <f t="shared" si="0"/>
        <v>491</v>
      </c>
      <c r="D38" s="395">
        <f>D31-SUM(D32:D37)</f>
        <v>72</v>
      </c>
      <c r="E38" s="395">
        <f>E31-SUM(E32:E37)</f>
        <v>97</v>
      </c>
      <c r="F38" s="395">
        <f>F31-SUM(F32:F37)</f>
        <v>173</v>
      </c>
      <c r="G38" s="395">
        <f>G31-SUM(G32:G37)</f>
        <v>149</v>
      </c>
      <c r="H38" s="395">
        <f>H31-SUM(H32:H37)</f>
        <v>102</v>
      </c>
      <c r="I38" s="534"/>
    </row>
    <row r="39" spans="1:9" ht="12" customHeight="1">
      <c r="A39" s="21" t="s">
        <v>132</v>
      </c>
      <c r="B39" s="457">
        <v>4760</v>
      </c>
      <c r="C39" s="457">
        <f t="shared" si="0"/>
        <v>4753</v>
      </c>
      <c r="D39" s="457">
        <v>1134</v>
      </c>
      <c r="E39" s="457">
        <v>1337</v>
      </c>
      <c r="F39" s="457">
        <v>1248</v>
      </c>
      <c r="G39" s="457">
        <v>1034</v>
      </c>
      <c r="H39" s="457">
        <v>1401</v>
      </c>
      <c r="I39" s="534"/>
    </row>
    <row r="40" spans="1:9" ht="11.25" customHeight="1">
      <c r="A40" s="15" t="s">
        <v>370</v>
      </c>
      <c r="B40" s="395">
        <v>3201</v>
      </c>
      <c r="C40" s="395">
        <f t="shared" si="0"/>
        <v>3344</v>
      </c>
      <c r="D40" s="395">
        <v>754</v>
      </c>
      <c r="E40" s="395">
        <v>994</v>
      </c>
      <c r="F40" s="395">
        <v>880</v>
      </c>
      <c r="G40" s="395">
        <v>716</v>
      </c>
      <c r="H40" s="395">
        <v>967</v>
      </c>
      <c r="I40" s="534"/>
    </row>
    <row r="41" spans="1:9" ht="12" customHeight="1">
      <c r="A41" s="15" t="s">
        <v>371</v>
      </c>
      <c r="B41" s="395">
        <v>1515</v>
      </c>
      <c r="C41" s="395">
        <f t="shared" si="0"/>
        <v>1377</v>
      </c>
      <c r="D41" s="395">
        <v>359</v>
      </c>
      <c r="E41" s="395">
        <v>334</v>
      </c>
      <c r="F41" s="395">
        <v>366</v>
      </c>
      <c r="G41" s="395">
        <v>318</v>
      </c>
      <c r="H41" s="395">
        <v>434</v>
      </c>
      <c r="I41" s="534"/>
    </row>
    <row r="42" spans="1:9" ht="12" customHeight="1">
      <c r="A42" s="16" t="s">
        <v>61</v>
      </c>
      <c r="B42" s="458">
        <v>44</v>
      </c>
      <c r="C42" s="458">
        <f t="shared" si="0"/>
        <v>32</v>
      </c>
      <c r="D42" s="458">
        <f>D39-D40-D41</f>
        <v>21</v>
      </c>
      <c r="E42" s="458">
        <f>E39-E40-E41</f>
        <v>9</v>
      </c>
      <c r="F42" s="458">
        <f>F39-F40-F41</f>
        <v>2</v>
      </c>
      <c r="G42" s="460">
        <v>0</v>
      </c>
      <c r="H42" s="460">
        <v>0</v>
      </c>
      <c r="I42" s="534"/>
    </row>
    <row r="43" spans="1:9" ht="17.25" customHeight="1">
      <c r="A43" s="160" t="s">
        <v>372</v>
      </c>
      <c r="B43" s="119"/>
      <c r="C43" s="119"/>
      <c r="I43" s="534"/>
    </row>
    <row r="44" spans="1:9" ht="17.25" customHeight="1">
      <c r="A44" s="160" t="s">
        <v>373</v>
      </c>
      <c r="I44" s="279"/>
    </row>
  </sheetData>
  <sheetProtection/>
  <mergeCells count="6">
    <mergeCell ref="I1:I43"/>
    <mergeCell ref="A4:A5"/>
    <mergeCell ref="B4:B5"/>
    <mergeCell ref="D4:G4"/>
    <mergeCell ref="C4:C5"/>
    <mergeCell ref="F2:H2"/>
  </mergeCells>
  <printOptions/>
  <pageMargins left="0.75" right="0" top="0.43" bottom="0.1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23"/>
  <sheetViews>
    <sheetView zoomScalePageLayoutView="0" workbookViewId="0" topLeftCell="A1">
      <selection activeCell="K12" sqref="K12"/>
    </sheetView>
  </sheetViews>
  <sheetFormatPr defaultColWidth="8.8515625" defaultRowHeight="12.75"/>
  <cols>
    <col min="1" max="1" width="5.7109375" style="17" customWidth="1"/>
    <col min="2" max="2" width="42.57421875" style="17" customWidth="1"/>
    <col min="3" max="4" width="10.7109375" style="17" customWidth="1"/>
    <col min="5" max="9" width="10.7109375" style="108" customWidth="1"/>
    <col min="10" max="10" width="6.7109375" style="17" customWidth="1"/>
    <col min="11" max="16384" width="8.8515625" style="17" customWidth="1"/>
  </cols>
  <sheetData>
    <row r="1" spans="1:10" ht="18" customHeight="1">
      <c r="A1" s="478" t="s">
        <v>152</v>
      </c>
      <c r="B1" s="478"/>
      <c r="C1" s="478"/>
      <c r="D1" s="478"/>
      <c r="E1" s="478"/>
      <c r="F1"/>
      <c r="G1"/>
      <c r="H1" s="17"/>
      <c r="I1" s="17"/>
      <c r="J1" s="473" t="s">
        <v>244</v>
      </c>
    </row>
    <row r="2" ht="12.75">
      <c r="J2" s="473"/>
    </row>
    <row r="3" spans="1:10" ht="22.5" customHeight="1">
      <c r="A3" s="158" t="s">
        <v>422</v>
      </c>
      <c r="B3" s="158"/>
      <c r="C3" s="158"/>
      <c r="D3" s="158"/>
      <c r="J3" s="473"/>
    </row>
    <row r="4" ht="21.75" customHeight="1">
      <c r="J4" s="473"/>
    </row>
    <row r="5" spans="1:10" ht="24.75" customHeight="1">
      <c r="A5" s="219"/>
      <c r="B5" s="220"/>
      <c r="C5" s="471" t="s">
        <v>276</v>
      </c>
      <c r="D5" s="471" t="s">
        <v>250</v>
      </c>
      <c r="E5" s="475" t="s">
        <v>250</v>
      </c>
      <c r="F5" s="476"/>
      <c r="G5" s="476"/>
      <c r="H5" s="477"/>
      <c r="I5" s="371" t="s">
        <v>420</v>
      </c>
      <c r="J5" s="473"/>
    </row>
    <row r="6" spans="1:10" ht="24.75" customHeight="1">
      <c r="A6" s="122"/>
      <c r="B6" s="221"/>
      <c r="C6" s="472"/>
      <c r="D6" s="472"/>
      <c r="E6" s="103" t="s">
        <v>0</v>
      </c>
      <c r="F6" s="129" t="s">
        <v>1</v>
      </c>
      <c r="G6" s="129" t="s">
        <v>2</v>
      </c>
      <c r="H6" s="91" t="s">
        <v>3</v>
      </c>
      <c r="I6" s="103" t="s">
        <v>0</v>
      </c>
      <c r="J6" s="473"/>
    </row>
    <row r="7" spans="1:10" ht="24.75" customHeight="1">
      <c r="A7" s="122"/>
      <c r="B7" s="372" t="s">
        <v>153</v>
      </c>
      <c r="C7" s="222"/>
      <c r="D7" s="222"/>
      <c r="E7" s="223"/>
      <c r="F7" s="223"/>
      <c r="G7" s="223"/>
      <c r="H7" s="223"/>
      <c r="I7" s="223"/>
      <c r="J7" s="473"/>
    </row>
    <row r="8" spans="1:10" ht="24.75" customHeight="1">
      <c r="A8" s="122"/>
      <c r="B8" s="224"/>
      <c r="C8" s="225"/>
      <c r="D8" s="225"/>
      <c r="E8" s="200"/>
      <c r="F8" s="200"/>
      <c r="G8" s="200"/>
      <c r="H8" s="200"/>
      <c r="I8" s="200"/>
      <c r="J8" s="473"/>
    </row>
    <row r="9" spans="1:10" ht="24.75" customHeight="1">
      <c r="A9" s="122"/>
      <c r="B9" s="224" t="s">
        <v>177</v>
      </c>
      <c r="C9" s="366">
        <v>5166</v>
      </c>
      <c r="D9" s="366">
        <f>SUM(E9:H9)</f>
        <v>5837</v>
      </c>
      <c r="E9" s="366">
        <v>1293</v>
      </c>
      <c r="F9" s="366">
        <v>1257</v>
      </c>
      <c r="G9" s="366">
        <v>1669</v>
      </c>
      <c r="H9" s="366">
        <v>1618</v>
      </c>
      <c r="I9" s="366">
        <v>1335</v>
      </c>
      <c r="J9" s="473"/>
    </row>
    <row r="10" spans="1:10" ht="24.75" customHeight="1">
      <c r="A10" s="122"/>
      <c r="B10" s="224"/>
      <c r="C10" s="225"/>
      <c r="D10" s="225"/>
      <c r="E10" s="226"/>
      <c r="F10" s="226"/>
      <c r="G10" s="226"/>
      <c r="H10" s="226"/>
      <c r="I10" s="226"/>
      <c r="J10" s="473"/>
    </row>
    <row r="11" spans="1:10" ht="24.75" customHeight="1">
      <c r="A11" s="122"/>
      <c r="B11" s="224" t="s">
        <v>154</v>
      </c>
      <c r="C11" s="366">
        <v>78445</v>
      </c>
      <c r="D11" s="366">
        <f>SUM(E11:H11)</f>
        <v>105476</v>
      </c>
      <c r="E11" s="366">
        <v>16953</v>
      </c>
      <c r="F11" s="366">
        <v>22080</v>
      </c>
      <c r="G11" s="366">
        <v>36134</v>
      </c>
      <c r="H11" s="366">
        <v>30309</v>
      </c>
      <c r="I11" s="366">
        <v>25599</v>
      </c>
      <c r="J11" s="473"/>
    </row>
    <row r="12" spans="1:10" ht="24.75" customHeight="1">
      <c r="A12" s="122"/>
      <c r="B12" s="224"/>
      <c r="C12" s="225"/>
      <c r="D12" s="225"/>
      <c r="E12" s="226"/>
      <c r="F12" s="226"/>
      <c r="G12" s="226"/>
      <c r="H12" s="226"/>
      <c r="I12" s="226"/>
      <c r="J12" s="473"/>
    </row>
    <row r="13" spans="1:10" ht="24.75" customHeight="1">
      <c r="A13" s="122"/>
      <c r="B13" s="224"/>
      <c r="C13" s="361"/>
      <c r="D13" s="361"/>
      <c r="E13" s="227"/>
      <c r="F13" s="227"/>
      <c r="G13" s="227"/>
      <c r="H13" s="227"/>
      <c r="I13" s="227"/>
      <c r="J13" s="473"/>
    </row>
    <row r="14" spans="1:10" ht="24.75" customHeight="1">
      <c r="A14" s="122"/>
      <c r="B14" s="224"/>
      <c r="C14" s="362"/>
      <c r="D14" s="362"/>
      <c r="E14" s="228"/>
      <c r="F14" s="228"/>
      <c r="G14" s="228"/>
      <c r="H14" s="228"/>
      <c r="I14" s="228"/>
      <c r="J14" s="473"/>
    </row>
    <row r="15" spans="1:10" ht="24.75" customHeight="1">
      <c r="A15" s="122"/>
      <c r="B15" s="372" t="s">
        <v>173</v>
      </c>
      <c r="C15" s="363"/>
      <c r="D15" s="363"/>
      <c r="E15" s="226"/>
      <c r="F15" s="226"/>
      <c r="G15" s="226"/>
      <c r="H15" s="226"/>
      <c r="I15" s="226"/>
      <c r="J15" s="473"/>
    </row>
    <row r="16" spans="1:10" ht="24.75" customHeight="1">
      <c r="A16" s="122"/>
      <c r="B16" s="221"/>
      <c r="C16" s="224"/>
      <c r="D16" s="225"/>
      <c r="E16" s="226"/>
      <c r="F16" s="226"/>
      <c r="G16" s="226"/>
      <c r="H16" s="226"/>
      <c r="I16" s="226"/>
      <c r="J16" s="473"/>
    </row>
    <row r="17" spans="1:10" ht="24.75" customHeight="1">
      <c r="A17" s="122"/>
      <c r="B17" s="221" t="s">
        <v>178</v>
      </c>
      <c r="C17" s="366">
        <v>8754</v>
      </c>
      <c r="D17" s="366">
        <f>SUM(E17:H17)</f>
        <v>7326</v>
      </c>
      <c r="E17" s="366">
        <v>1628</v>
      </c>
      <c r="F17" s="366">
        <v>1742</v>
      </c>
      <c r="G17" s="366">
        <v>1912</v>
      </c>
      <c r="H17" s="366">
        <v>2044</v>
      </c>
      <c r="I17" s="366">
        <v>1898</v>
      </c>
      <c r="J17" s="473"/>
    </row>
    <row r="18" spans="1:10" ht="24.75" customHeight="1">
      <c r="A18" s="122"/>
      <c r="B18" s="221"/>
      <c r="C18" s="364"/>
      <c r="D18" s="366"/>
      <c r="E18" s="226"/>
      <c r="F18" s="226"/>
      <c r="G18" s="226"/>
      <c r="H18" s="226"/>
      <c r="I18" s="226"/>
      <c r="J18" s="473"/>
    </row>
    <row r="19" spans="1:10" ht="24.75" customHeight="1">
      <c r="A19" s="122"/>
      <c r="B19" s="221" t="s">
        <v>154</v>
      </c>
      <c r="C19" s="366">
        <v>95230</v>
      </c>
      <c r="D19" s="366">
        <f>SUM(E19:H19)</f>
        <v>94749</v>
      </c>
      <c r="E19" s="366">
        <v>16429</v>
      </c>
      <c r="F19" s="366">
        <v>19557</v>
      </c>
      <c r="G19" s="366">
        <v>27693</v>
      </c>
      <c r="H19" s="366">
        <v>31070</v>
      </c>
      <c r="I19" s="366">
        <v>31783</v>
      </c>
      <c r="J19" s="473"/>
    </row>
    <row r="20" spans="1:10" ht="18" customHeight="1">
      <c r="A20" s="229"/>
      <c r="B20" s="230"/>
      <c r="C20" s="365"/>
      <c r="D20" s="367"/>
      <c r="E20" s="231"/>
      <c r="F20" s="231"/>
      <c r="G20" s="231"/>
      <c r="H20" s="231"/>
      <c r="I20" s="231"/>
      <c r="J20" s="473"/>
    </row>
    <row r="21" spans="1:10" ht="18.75" customHeight="1">
      <c r="A21" s="159" t="s">
        <v>200</v>
      </c>
      <c r="B21" s="159"/>
      <c r="C21" s="232"/>
      <c r="D21" s="232"/>
      <c r="E21" s="233"/>
      <c r="F21" s="233"/>
      <c r="G21" s="233"/>
      <c r="H21" s="233"/>
      <c r="I21" s="233"/>
      <c r="J21" s="473"/>
    </row>
    <row r="22" spans="1:10" ht="18.75" customHeight="1">
      <c r="A22" s="159" t="s">
        <v>191</v>
      </c>
      <c r="B22" s="159"/>
      <c r="C22" s="232"/>
      <c r="D22" s="232"/>
      <c r="E22" s="233"/>
      <c r="F22" s="233"/>
      <c r="G22" s="233"/>
      <c r="H22" s="233"/>
      <c r="I22" s="233"/>
      <c r="J22" s="473"/>
    </row>
    <row r="23" spans="1:10" ht="12.75">
      <c r="A23" s="120" t="s">
        <v>196</v>
      </c>
      <c r="B23" s="120"/>
      <c r="C23" s="120"/>
      <c r="D23" s="120"/>
      <c r="E23" s="126"/>
      <c r="F23" s="126"/>
      <c r="G23" s="126"/>
      <c r="H23" s="126"/>
      <c r="I23" s="126"/>
      <c r="J23" s="473"/>
    </row>
    <row r="29" ht="12" customHeight="1"/>
  </sheetData>
  <sheetProtection/>
  <mergeCells count="5">
    <mergeCell ref="J1:J23"/>
    <mergeCell ref="C5:C6"/>
    <mergeCell ref="A1:E1"/>
    <mergeCell ref="E5:H5"/>
    <mergeCell ref="D5:D6"/>
  </mergeCells>
  <printOptions/>
  <pageMargins left="0.72" right="0.25" top="0.46" bottom="0.37" header="0.33" footer="0.2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P57"/>
  <sheetViews>
    <sheetView zoomScalePageLayoutView="0" workbookViewId="0" topLeftCell="A4">
      <selection activeCell="Q4" sqref="Q1:AD16384"/>
    </sheetView>
  </sheetViews>
  <sheetFormatPr defaultColWidth="9.140625" defaultRowHeight="12.75"/>
  <cols>
    <col min="1" max="1" width="16.57421875" style="0" customWidth="1"/>
    <col min="2" max="2" width="9.8515625" style="0" customWidth="1"/>
    <col min="3" max="3" width="9.57421875" style="0" customWidth="1"/>
    <col min="4" max="4" width="9.8515625" style="0" customWidth="1"/>
    <col min="5" max="5" width="9.28125" style="0" customWidth="1"/>
    <col min="6" max="11" width="8.7109375" style="0" customWidth="1"/>
    <col min="12" max="15" width="8.7109375" style="1" customWidth="1"/>
    <col min="16" max="16" width="3.7109375" style="0" customWidth="1"/>
  </cols>
  <sheetData>
    <row r="1" spans="1:16" ht="18.75" customHeight="1">
      <c r="A1" s="210" t="s">
        <v>443</v>
      </c>
      <c r="B1" s="210"/>
      <c r="C1" s="210"/>
      <c r="D1" s="210"/>
      <c r="E1" s="210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530" t="s">
        <v>237</v>
      </c>
    </row>
    <row r="2" spans="1:16" ht="12.75">
      <c r="A2" s="96"/>
      <c r="B2" s="83"/>
      <c r="C2" s="83"/>
      <c r="D2" s="83"/>
      <c r="E2" s="83"/>
      <c r="G2" s="68"/>
      <c r="H2" s="68"/>
      <c r="I2" s="68"/>
      <c r="J2" s="68"/>
      <c r="K2" s="68"/>
      <c r="L2" s="290"/>
      <c r="M2" s="547" t="s">
        <v>143</v>
      </c>
      <c r="N2" s="547"/>
      <c r="O2" s="547"/>
      <c r="P2" s="536"/>
    </row>
    <row r="3" spans="1:16" ht="3.75" customHeight="1">
      <c r="A3" s="96"/>
      <c r="B3" s="83"/>
      <c r="C3" s="83"/>
      <c r="D3" s="83"/>
      <c r="E3" s="83"/>
      <c r="F3" s="84"/>
      <c r="G3" s="84"/>
      <c r="H3" s="84"/>
      <c r="I3" s="84"/>
      <c r="J3" s="84"/>
      <c r="K3" s="84"/>
      <c r="L3" s="291"/>
      <c r="M3" s="291"/>
      <c r="N3" s="291"/>
      <c r="O3" s="291"/>
      <c r="P3" s="536"/>
    </row>
    <row r="4" spans="1:16" ht="14.25" customHeight="1">
      <c r="A4" s="537" t="s">
        <v>67</v>
      </c>
      <c r="B4" s="543" t="s">
        <v>281</v>
      </c>
      <c r="C4" s="544"/>
      <c r="D4" s="548" t="s">
        <v>250</v>
      </c>
      <c r="E4" s="549"/>
      <c r="F4" s="542" t="s">
        <v>256</v>
      </c>
      <c r="G4" s="502"/>
      <c r="H4" s="502"/>
      <c r="I4" s="502"/>
      <c r="J4" s="502"/>
      <c r="K4" s="502"/>
      <c r="L4" s="502"/>
      <c r="M4" s="503"/>
      <c r="N4" s="491" t="s">
        <v>433</v>
      </c>
      <c r="O4" s="493"/>
      <c r="P4" s="536"/>
    </row>
    <row r="5" spans="1:16" ht="12.75">
      <c r="A5" s="538"/>
      <c r="B5" s="545"/>
      <c r="C5" s="546"/>
      <c r="D5" s="550"/>
      <c r="E5" s="551"/>
      <c r="F5" s="540" t="s">
        <v>0</v>
      </c>
      <c r="G5" s="541"/>
      <c r="H5" s="540" t="s">
        <v>1</v>
      </c>
      <c r="I5" s="541"/>
      <c r="J5" s="540" t="s">
        <v>2</v>
      </c>
      <c r="K5" s="541"/>
      <c r="L5" s="540" t="s">
        <v>3</v>
      </c>
      <c r="M5" s="541"/>
      <c r="N5" s="540" t="s">
        <v>0</v>
      </c>
      <c r="O5" s="541"/>
      <c r="P5" s="536"/>
    </row>
    <row r="6" spans="1:16" ht="37.5">
      <c r="A6" s="539"/>
      <c r="B6" s="66" t="s">
        <v>148</v>
      </c>
      <c r="C6" s="66" t="s">
        <v>206</v>
      </c>
      <c r="D6" s="66" t="s">
        <v>148</v>
      </c>
      <c r="E6" s="66" t="s">
        <v>206</v>
      </c>
      <c r="F6" s="66" t="s">
        <v>68</v>
      </c>
      <c r="G6" s="66" t="s">
        <v>206</v>
      </c>
      <c r="H6" s="66" t="s">
        <v>68</v>
      </c>
      <c r="I6" s="66" t="s">
        <v>206</v>
      </c>
      <c r="J6" s="66" t="s">
        <v>68</v>
      </c>
      <c r="K6" s="66" t="s">
        <v>206</v>
      </c>
      <c r="L6" s="66" t="s">
        <v>68</v>
      </c>
      <c r="M6" s="66" t="s">
        <v>206</v>
      </c>
      <c r="N6" s="66" t="s">
        <v>68</v>
      </c>
      <c r="O6" s="66" t="s">
        <v>206</v>
      </c>
      <c r="P6" s="536"/>
    </row>
    <row r="7" spans="1:16" s="1" customFormat="1" ht="15" customHeight="1">
      <c r="A7" s="328" t="s">
        <v>69</v>
      </c>
      <c r="B7" s="268">
        <v>15519461</v>
      </c>
      <c r="C7" s="268">
        <v>7519485</v>
      </c>
      <c r="D7" s="268">
        <f>SUM(F7,H7,J7,L7)</f>
        <v>13589864</v>
      </c>
      <c r="E7" s="268">
        <f>SUM(G7,I7,K7,M7)</f>
        <v>8061249</v>
      </c>
      <c r="F7" s="315">
        <v>3288613</v>
      </c>
      <c r="G7" s="316">
        <v>1717830</v>
      </c>
      <c r="H7" s="315">
        <v>3729063</v>
      </c>
      <c r="I7" s="315">
        <v>2064030</v>
      </c>
      <c r="J7" s="315">
        <v>2818368</v>
      </c>
      <c r="K7" s="315">
        <v>2106749</v>
      </c>
      <c r="L7" s="315">
        <v>3753820</v>
      </c>
      <c r="M7" s="315">
        <v>2172640</v>
      </c>
      <c r="N7" s="382">
        <v>3456657</v>
      </c>
      <c r="O7" s="315">
        <v>1818023</v>
      </c>
      <c r="P7" s="536"/>
    </row>
    <row r="8" spans="1:16" ht="15" customHeight="1">
      <c r="A8" s="326" t="s">
        <v>158</v>
      </c>
      <c r="B8" s="297">
        <v>25</v>
      </c>
      <c r="C8" s="298">
        <v>0</v>
      </c>
      <c r="D8" s="297">
        <f aca="true" t="shared" si="0" ref="D8:D33">SUM(F8,H8,J8,L8)</f>
        <v>4</v>
      </c>
      <c r="E8" s="298">
        <f aca="true" t="shared" si="1" ref="E8:E33">SUM(G8,I8,K8,M8)</f>
        <v>0</v>
      </c>
      <c r="F8" s="298">
        <v>0</v>
      </c>
      <c r="G8" s="298">
        <v>0</v>
      </c>
      <c r="H8" s="217">
        <v>4</v>
      </c>
      <c r="I8" s="298">
        <v>0</v>
      </c>
      <c r="J8" s="298">
        <v>0</v>
      </c>
      <c r="K8" s="298">
        <v>0</v>
      </c>
      <c r="L8" s="298">
        <v>0</v>
      </c>
      <c r="M8" s="298">
        <v>0</v>
      </c>
      <c r="N8" s="217">
        <v>5</v>
      </c>
      <c r="O8" s="298">
        <v>0</v>
      </c>
      <c r="P8" s="536"/>
    </row>
    <row r="9" spans="1:16" ht="15" customHeight="1">
      <c r="A9" s="326" t="s">
        <v>159</v>
      </c>
      <c r="B9" s="299">
        <v>1308</v>
      </c>
      <c r="C9" s="299">
        <v>33</v>
      </c>
      <c r="D9" s="299">
        <f t="shared" si="0"/>
        <v>1436</v>
      </c>
      <c r="E9" s="299">
        <f t="shared" si="1"/>
        <v>2914</v>
      </c>
      <c r="F9" s="217">
        <v>439</v>
      </c>
      <c r="G9" s="218">
        <v>2914</v>
      </c>
      <c r="H9" s="217">
        <v>396</v>
      </c>
      <c r="I9" s="298">
        <v>0</v>
      </c>
      <c r="J9" s="217">
        <v>41</v>
      </c>
      <c r="K9" s="298">
        <v>0</v>
      </c>
      <c r="L9" s="217">
        <v>560</v>
      </c>
      <c r="M9" s="298">
        <v>0</v>
      </c>
      <c r="N9" s="217">
        <v>402</v>
      </c>
      <c r="O9" s="298">
        <v>0</v>
      </c>
      <c r="P9" s="536"/>
    </row>
    <row r="10" spans="1:16" ht="15" customHeight="1">
      <c r="A10" s="326" t="s">
        <v>160</v>
      </c>
      <c r="B10" s="300">
        <v>232</v>
      </c>
      <c r="C10" s="299">
        <v>40899</v>
      </c>
      <c r="D10" s="300">
        <f t="shared" si="0"/>
        <v>25</v>
      </c>
      <c r="E10" s="299">
        <f t="shared" si="1"/>
        <v>43728</v>
      </c>
      <c r="F10" s="298">
        <v>0</v>
      </c>
      <c r="G10" s="218">
        <v>6142</v>
      </c>
      <c r="H10" s="301">
        <v>25</v>
      </c>
      <c r="I10" s="217">
        <v>4996</v>
      </c>
      <c r="J10" s="298">
        <v>0</v>
      </c>
      <c r="K10" s="217">
        <v>11362</v>
      </c>
      <c r="L10" s="298">
        <v>0</v>
      </c>
      <c r="M10" s="217">
        <v>21228</v>
      </c>
      <c r="N10" s="383">
        <v>3</v>
      </c>
      <c r="O10" s="217">
        <v>15400</v>
      </c>
      <c r="P10" s="536"/>
    </row>
    <row r="11" spans="1:16" ht="15" customHeight="1">
      <c r="A11" s="326" t="s">
        <v>161</v>
      </c>
      <c r="B11" s="299">
        <v>1104</v>
      </c>
      <c r="C11" s="298">
        <v>0</v>
      </c>
      <c r="D11" s="299">
        <f t="shared" si="0"/>
        <v>3306</v>
      </c>
      <c r="E11" s="298">
        <f t="shared" si="1"/>
        <v>0</v>
      </c>
      <c r="F11" s="298">
        <v>0</v>
      </c>
      <c r="G11" s="298">
        <v>0</v>
      </c>
      <c r="H11" s="317">
        <v>910</v>
      </c>
      <c r="I11" s="298">
        <v>0</v>
      </c>
      <c r="J11" s="217">
        <v>2022</v>
      </c>
      <c r="K11" s="298">
        <v>0</v>
      </c>
      <c r="L11" s="217">
        <v>374</v>
      </c>
      <c r="M11" s="298">
        <v>0</v>
      </c>
      <c r="N11" s="383">
        <v>2847</v>
      </c>
      <c r="O11" s="384">
        <v>0</v>
      </c>
      <c r="P11" s="536"/>
    </row>
    <row r="12" spans="1:16" ht="15" customHeight="1">
      <c r="A12" s="326" t="s">
        <v>86</v>
      </c>
      <c r="B12" s="299">
        <v>99587</v>
      </c>
      <c r="C12" s="299">
        <v>17728</v>
      </c>
      <c r="D12" s="299">
        <f t="shared" si="0"/>
        <v>123116</v>
      </c>
      <c r="E12" s="299">
        <f t="shared" si="1"/>
        <v>14587</v>
      </c>
      <c r="F12" s="217">
        <v>25456</v>
      </c>
      <c r="G12" s="218">
        <v>4733</v>
      </c>
      <c r="H12" s="217">
        <v>38049</v>
      </c>
      <c r="I12" s="217">
        <v>6409</v>
      </c>
      <c r="J12" s="217">
        <v>34039</v>
      </c>
      <c r="K12" s="217">
        <v>335</v>
      </c>
      <c r="L12" s="217">
        <v>25572</v>
      </c>
      <c r="M12" s="217">
        <v>3110</v>
      </c>
      <c r="N12" s="465">
        <v>0</v>
      </c>
      <c r="O12" s="217">
        <v>1740</v>
      </c>
      <c r="P12" s="536"/>
    </row>
    <row r="13" spans="1:16" ht="15" customHeight="1">
      <c r="A13" s="326" t="s">
        <v>83</v>
      </c>
      <c r="B13" s="301">
        <v>51269</v>
      </c>
      <c r="C13" s="302">
        <v>6735</v>
      </c>
      <c r="D13" s="301">
        <f t="shared" si="0"/>
        <v>15160</v>
      </c>
      <c r="E13" s="302">
        <f t="shared" si="1"/>
        <v>3878</v>
      </c>
      <c r="F13" s="217">
        <v>5843</v>
      </c>
      <c r="G13" s="218">
        <v>460</v>
      </c>
      <c r="H13" s="217">
        <v>5759</v>
      </c>
      <c r="I13" s="217">
        <v>1004</v>
      </c>
      <c r="J13" s="217">
        <v>1809</v>
      </c>
      <c r="K13" s="217">
        <v>1434</v>
      </c>
      <c r="L13" s="217">
        <v>1749</v>
      </c>
      <c r="M13" s="217">
        <v>980</v>
      </c>
      <c r="N13" s="466">
        <v>25</v>
      </c>
      <c r="O13" s="217">
        <v>666</v>
      </c>
      <c r="P13" s="536"/>
    </row>
    <row r="14" spans="1:16" ht="15" customHeight="1">
      <c r="A14" s="326" t="s">
        <v>87</v>
      </c>
      <c r="B14" s="301">
        <v>25239</v>
      </c>
      <c r="C14" s="302">
        <v>5846</v>
      </c>
      <c r="D14" s="301">
        <f t="shared" si="0"/>
        <v>145</v>
      </c>
      <c r="E14" s="302">
        <f t="shared" si="1"/>
        <v>1091</v>
      </c>
      <c r="F14" s="217">
        <v>16</v>
      </c>
      <c r="G14" s="218">
        <v>712</v>
      </c>
      <c r="H14" s="217">
        <v>75</v>
      </c>
      <c r="I14" s="217">
        <v>343</v>
      </c>
      <c r="J14" s="298">
        <v>0</v>
      </c>
      <c r="K14" s="298">
        <v>0</v>
      </c>
      <c r="L14" s="217">
        <v>54</v>
      </c>
      <c r="M14" s="217">
        <v>36</v>
      </c>
      <c r="N14" s="383">
        <v>32</v>
      </c>
      <c r="O14" s="384">
        <v>0</v>
      </c>
      <c r="P14" s="536"/>
    </row>
    <row r="15" spans="1:16" ht="15" customHeight="1">
      <c r="A15" s="326" t="s">
        <v>73</v>
      </c>
      <c r="B15" s="298">
        <v>0</v>
      </c>
      <c r="C15" s="302">
        <v>10165</v>
      </c>
      <c r="D15" s="298">
        <f t="shared" si="0"/>
        <v>0</v>
      </c>
      <c r="E15" s="302">
        <f t="shared" si="1"/>
        <v>1650</v>
      </c>
      <c r="F15" s="298">
        <v>0</v>
      </c>
      <c r="G15" s="218">
        <v>569</v>
      </c>
      <c r="H15" s="298">
        <v>0</v>
      </c>
      <c r="I15" s="298">
        <v>0</v>
      </c>
      <c r="J15" s="298">
        <v>0</v>
      </c>
      <c r="K15" s="217">
        <v>527</v>
      </c>
      <c r="L15" s="298">
        <v>0</v>
      </c>
      <c r="M15" s="217">
        <v>554</v>
      </c>
      <c r="N15" s="464">
        <v>0</v>
      </c>
      <c r="O15" s="217">
        <v>10409</v>
      </c>
      <c r="P15" s="536"/>
    </row>
    <row r="16" spans="1:16" ht="15" customHeight="1">
      <c r="A16" s="326" t="s">
        <v>88</v>
      </c>
      <c r="B16" s="301">
        <v>144278</v>
      </c>
      <c r="C16" s="302">
        <v>14256</v>
      </c>
      <c r="D16" s="301">
        <f t="shared" si="0"/>
        <v>122761</v>
      </c>
      <c r="E16" s="302">
        <f t="shared" si="1"/>
        <v>32119</v>
      </c>
      <c r="F16" s="217">
        <v>31363</v>
      </c>
      <c r="G16" s="218">
        <v>19</v>
      </c>
      <c r="H16" s="217">
        <v>56367</v>
      </c>
      <c r="I16" s="217">
        <v>700</v>
      </c>
      <c r="J16" s="217">
        <v>9384</v>
      </c>
      <c r="K16" s="217">
        <v>31365</v>
      </c>
      <c r="L16" s="217">
        <v>25647</v>
      </c>
      <c r="M16" s="217">
        <v>35</v>
      </c>
      <c r="N16" s="383">
        <v>16632</v>
      </c>
      <c r="O16" s="384">
        <v>0</v>
      </c>
      <c r="P16" s="536"/>
    </row>
    <row r="17" spans="1:16" ht="15" customHeight="1">
      <c r="A17" s="326" t="s">
        <v>89</v>
      </c>
      <c r="B17" s="301">
        <v>30895</v>
      </c>
      <c r="C17" s="300">
        <v>7722</v>
      </c>
      <c r="D17" s="301">
        <f t="shared" si="0"/>
        <v>26807</v>
      </c>
      <c r="E17" s="298">
        <f t="shared" si="1"/>
        <v>0</v>
      </c>
      <c r="F17" s="298">
        <v>0</v>
      </c>
      <c r="G17" s="298">
        <v>0</v>
      </c>
      <c r="H17" s="298">
        <v>0</v>
      </c>
      <c r="I17" s="298">
        <v>0</v>
      </c>
      <c r="J17" s="217">
        <v>15302</v>
      </c>
      <c r="K17" s="298">
        <v>0</v>
      </c>
      <c r="L17" s="217">
        <v>11505</v>
      </c>
      <c r="M17" s="298">
        <v>0</v>
      </c>
      <c r="N17" s="298">
        <v>0</v>
      </c>
      <c r="O17" s="298">
        <v>0</v>
      </c>
      <c r="P17" s="536"/>
    </row>
    <row r="18" spans="1:16" ht="15" customHeight="1">
      <c r="A18" s="326" t="s">
        <v>74</v>
      </c>
      <c r="B18" s="303">
        <v>693</v>
      </c>
      <c r="C18" s="302">
        <v>167344</v>
      </c>
      <c r="D18" s="303">
        <f t="shared" si="0"/>
        <v>212</v>
      </c>
      <c r="E18" s="302">
        <f t="shared" si="1"/>
        <v>103904</v>
      </c>
      <c r="F18" s="217">
        <v>6</v>
      </c>
      <c r="G18" s="218">
        <v>36805</v>
      </c>
      <c r="H18" s="217">
        <v>30</v>
      </c>
      <c r="I18" s="217">
        <v>27100</v>
      </c>
      <c r="J18" s="217">
        <v>1</v>
      </c>
      <c r="K18" s="217">
        <v>17088</v>
      </c>
      <c r="L18" s="217">
        <v>175</v>
      </c>
      <c r="M18" s="217">
        <v>22911</v>
      </c>
      <c r="N18" s="298">
        <v>0</v>
      </c>
      <c r="O18" s="217">
        <v>17165</v>
      </c>
      <c r="P18" s="536"/>
    </row>
    <row r="19" spans="1:16" ht="15" customHeight="1">
      <c r="A19" s="326" t="s">
        <v>90</v>
      </c>
      <c r="B19" s="301">
        <v>130935</v>
      </c>
      <c r="C19" s="302">
        <v>18224</v>
      </c>
      <c r="D19" s="301">
        <f t="shared" si="0"/>
        <v>19684</v>
      </c>
      <c r="E19" s="302">
        <f t="shared" si="1"/>
        <v>18548</v>
      </c>
      <c r="F19" s="217">
        <v>2965</v>
      </c>
      <c r="G19" s="218">
        <v>4240</v>
      </c>
      <c r="H19" s="318">
        <v>1203</v>
      </c>
      <c r="I19" s="217">
        <v>1627</v>
      </c>
      <c r="J19" s="217">
        <v>7087</v>
      </c>
      <c r="K19" s="217">
        <v>8250</v>
      </c>
      <c r="L19" s="217">
        <v>8429</v>
      </c>
      <c r="M19" s="217">
        <v>4431</v>
      </c>
      <c r="N19" s="383">
        <v>5881</v>
      </c>
      <c r="O19" s="384">
        <v>0</v>
      </c>
      <c r="P19" s="536"/>
    </row>
    <row r="20" spans="1:16" ht="15" customHeight="1">
      <c r="A20" s="326" t="s">
        <v>162</v>
      </c>
      <c r="B20" s="301">
        <v>24381</v>
      </c>
      <c r="C20" s="298">
        <v>0</v>
      </c>
      <c r="D20" s="301">
        <f t="shared" si="0"/>
        <v>19230</v>
      </c>
      <c r="E20" s="298">
        <f t="shared" si="1"/>
        <v>0</v>
      </c>
      <c r="F20" s="217">
        <v>19230</v>
      </c>
      <c r="G20" s="298">
        <v>0</v>
      </c>
      <c r="H20" s="298">
        <v>0</v>
      </c>
      <c r="I20" s="298">
        <v>0</v>
      </c>
      <c r="J20" s="298">
        <v>0</v>
      </c>
      <c r="K20" s="298">
        <v>0</v>
      </c>
      <c r="L20" s="298">
        <v>0</v>
      </c>
      <c r="M20" s="298">
        <v>0</v>
      </c>
      <c r="N20" s="298">
        <v>0</v>
      </c>
      <c r="O20" s="298">
        <v>0</v>
      </c>
      <c r="P20" s="536"/>
    </row>
    <row r="21" spans="1:16" ht="15" customHeight="1">
      <c r="A21" s="326" t="s">
        <v>245</v>
      </c>
      <c r="B21" s="301">
        <v>121177</v>
      </c>
      <c r="C21" s="302">
        <v>25792</v>
      </c>
      <c r="D21" s="301">
        <f t="shared" si="0"/>
        <v>67254</v>
      </c>
      <c r="E21" s="302">
        <f t="shared" si="1"/>
        <v>22986</v>
      </c>
      <c r="F21" s="217">
        <v>11640</v>
      </c>
      <c r="G21" s="218">
        <v>73</v>
      </c>
      <c r="H21" s="217">
        <v>3532</v>
      </c>
      <c r="I21" s="217">
        <v>21070</v>
      </c>
      <c r="J21" s="217">
        <v>37762</v>
      </c>
      <c r="K21" s="217">
        <v>22</v>
      </c>
      <c r="L21" s="217">
        <v>14320</v>
      </c>
      <c r="M21" s="217">
        <v>1821</v>
      </c>
      <c r="N21" s="383">
        <v>2729</v>
      </c>
      <c r="O21" s="217">
        <v>43</v>
      </c>
      <c r="P21" s="536"/>
    </row>
    <row r="22" spans="1:16" ht="15" customHeight="1">
      <c r="A22" s="326" t="s">
        <v>163</v>
      </c>
      <c r="B22" s="301">
        <v>7288</v>
      </c>
      <c r="C22" s="298">
        <v>0</v>
      </c>
      <c r="D22" s="301">
        <f t="shared" si="0"/>
        <v>4286</v>
      </c>
      <c r="E22" s="298">
        <f t="shared" si="1"/>
        <v>0</v>
      </c>
      <c r="F22" s="217">
        <v>891</v>
      </c>
      <c r="G22" s="298">
        <v>0</v>
      </c>
      <c r="H22" s="319">
        <v>2252</v>
      </c>
      <c r="I22" s="320" t="s">
        <v>290</v>
      </c>
      <c r="J22" s="217">
        <v>1142</v>
      </c>
      <c r="K22" s="320">
        <v>0</v>
      </c>
      <c r="L22" s="217">
        <v>1</v>
      </c>
      <c r="M22" s="320">
        <v>0</v>
      </c>
      <c r="N22" s="383">
        <v>1679</v>
      </c>
      <c r="O22" s="384">
        <v>0</v>
      </c>
      <c r="P22" s="536"/>
    </row>
    <row r="23" spans="1:16" ht="15" customHeight="1">
      <c r="A23" s="326" t="s">
        <v>75</v>
      </c>
      <c r="B23" s="302">
        <v>20463</v>
      </c>
      <c r="C23" s="299">
        <v>84425</v>
      </c>
      <c r="D23" s="302">
        <f t="shared" si="0"/>
        <v>2764</v>
      </c>
      <c r="E23" s="299">
        <f t="shared" si="1"/>
        <v>20823</v>
      </c>
      <c r="F23" s="298">
        <v>0</v>
      </c>
      <c r="G23" s="218">
        <v>20188</v>
      </c>
      <c r="H23" s="319">
        <v>1451</v>
      </c>
      <c r="I23" s="217">
        <v>635</v>
      </c>
      <c r="J23" s="218">
        <v>1313</v>
      </c>
      <c r="K23" s="320">
        <v>0</v>
      </c>
      <c r="L23" s="320">
        <v>0</v>
      </c>
      <c r="M23" s="320">
        <v>0</v>
      </c>
      <c r="N23" s="464">
        <v>0</v>
      </c>
      <c r="O23" s="384">
        <v>0</v>
      </c>
      <c r="P23" s="536"/>
    </row>
    <row r="24" spans="1:16" ht="15" customHeight="1">
      <c r="A24" s="15" t="s">
        <v>241</v>
      </c>
      <c r="B24" s="302">
        <v>395011</v>
      </c>
      <c r="C24" s="298">
        <v>0</v>
      </c>
      <c r="D24" s="298">
        <f t="shared" si="0"/>
        <v>0</v>
      </c>
      <c r="E24" s="298">
        <f t="shared" si="1"/>
        <v>0</v>
      </c>
      <c r="F24" s="298">
        <v>0</v>
      </c>
      <c r="G24" s="298">
        <v>0</v>
      </c>
      <c r="H24" s="298">
        <v>0</v>
      </c>
      <c r="I24" s="298">
        <v>0</v>
      </c>
      <c r="J24" s="298">
        <v>0</v>
      </c>
      <c r="K24" s="298">
        <v>0</v>
      </c>
      <c r="L24" s="298">
        <v>0</v>
      </c>
      <c r="M24" s="320">
        <v>0</v>
      </c>
      <c r="N24" s="298">
        <v>0</v>
      </c>
      <c r="O24" s="384">
        <v>0</v>
      </c>
      <c r="P24" s="536"/>
    </row>
    <row r="25" spans="1:16" ht="15" customHeight="1">
      <c r="A25" s="326" t="s">
        <v>164</v>
      </c>
      <c r="B25" s="302">
        <v>198</v>
      </c>
      <c r="C25" s="304">
        <v>12753</v>
      </c>
      <c r="D25" s="302">
        <f t="shared" si="0"/>
        <v>1936</v>
      </c>
      <c r="E25" s="304">
        <f t="shared" si="1"/>
        <v>6924</v>
      </c>
      <c r="F25" s="217">
        <v>1936</v>
      </c>
      <c r="G25" s="218">
        <v>154</v>
      </c>
      <c r="H25" s="298">
        <v>0</v>
      </c>
      <c r="I25" s="319">
        <v>4864</v>
      </c>
      <c r="J25" s="298">
        <v>0</v>
      </c>
      <c r="K25" s="319">
        <v>1557</v>
      </c>
      <c r="L25" s="298">
        <v>0</v>
      </c>
      <c r="M25" s="217">
        <v>349</v>
      </c>
      <c r="N25" s="298">
        <v>0</v>
      </c>
      <c r="O25" s="217">
        <v>110</v>
      </c>
      <c r="P25" s="536"/>
    </row>
    <row r="26" spans="1:16" ht="15" customHeight="1">
      <c r="A26" s="326" t="s">
        <v>92</v>
      </c>
      <c r="B26" s="305">
        <v>25</v>
      </c>
      <c r="C26" s="302">
        <v>3778</v>
      </c>
      <c r="D26" s="305">
        <f t="shared" si="0"/>
        <v>1</v>
      </c>
      <c r="E26" s="302">
        <f t="shared" si="1"/>
        <v>181</v>
      </c>
      <c r="F26" s="298">
        <v>0</v>
      </c>
      <c r="G26" s="218">
        <v>4</v>
      </c>
      <c r="H26" s="321">
        <v>1</v>
      </c>
      <c r="I26" s="217">
        <v>177</v>
      </c>
      <c r="J26" s="298">
        <v>0</v>
      </c>
      <c r="K26" s="320">
        <v>0</v>
      </c>
      <c r="L26" s="298">
        <v>0</v>
      </c>
      <c r="M26" s="320">
        <v>0</v>
      </c>
      <c r="N26" s="383">
        <v>5</v>
      </c>
      <c r="O26" s="385">
        <v>12</v>
      </c>
      <c r="P26" s="536"/>
    </row>
    <row r="27" spans="1:16" ht="15" customHeight="1">
      <c r="A27" s="326" t="s">
        <v>93</v>
      </c>
      <c r="B27" s="298">
        <v>0</v>
      </c>
      <c r="C27" s="298">
        <v>0</v>
      </c>
      <c r="D27" s="305">
        <f t="shared" si="0"/>
        <v>15</v>
      </c>
      <c r="E27" s="302">
        <f t="shared" si="1"/>
        <v>10127</v>
      </c>
      <c r="F27" s="298">
        <v>0</v>
      </c>
      <c r="G27" s="298">
        <v>0</v>
      </c>
      <c r="H27" s="298">
        <v>0</v>
      </c>
      <c r="I27" s="321">
        <v>7483</v>
      </c>
      <c r="J27" s="322">
        <v>15</v>
      </c>
      <c r="K27" s="322">
        <v>596</v>
      </c>
      <c r="L27" s="298">
        <v>0</v>
      </c>
      <c r="M27" s="217">
        <v>2048</v>
      </c>
      <c r="N27" s="298">
        <v>0</v>
      </c>
      <c r="O27" s="385">
        <v>12</v>
      </c>
      <c r="P27" s="536"/>
    </row>
    <row r="28" spans="1:16" ht="15" customHeight="1">
      <c r="A28" s="326" t="s">
        <v>94</v>
      </c>
      <c r="B28" s="302">
        <v>17238</v>
      </c>
      <c r="C28" s="299">
        <v>92567</v>
      </c>
      <c r="D28" s="302">
        <f t="shared" si="0"/>
        <v>1879</v>
      </c>
      <c r="E28" s="299">
        <f t="shared" si="1"/>
        <v>21199</v>
      </c>
      <c r="F28" s="217">
        <v>736</v>
      </c>
      <c r="G28" s="218">
        <v>7086</v>
      </c>
      <c r="H28" s="298">
        <v>0</v>
      </c>
      <c r="I28" s="217">
        <v>11684</v>
      </c>
      <c r="J28" s="217">
        <v>1143</v>
      </c>
      <c r="K28" s="217">
        <v>763</v>
      </c>
      <c r="L28" s="298">
        <v>0</v>
      </c>
      <c r="M28" s="217">
        <v>1666</v>
      </c>
      <c r="N28" s="383">
        <v>13</v>
      </c>
      <c r="O28" s="217">
        <v>12233</v>
      </c>
      <c r="P28" s="536"/>
    </row>
    <row r="29" spans="1:16" ht="15" customHeight="1">
      <c r="A29" s="326" t="s">
        <v>95</v>
      </c>
      <c r="B29" s="303">
        <v>213215</v>
      </c>
      <c r="C29" s="299">
        <v>1012</v>
      </c>
      <c r="D29" s="303">
        <f t="shared" si="0"/>
        <v>4923</v>
      </c>
      <c r="E29" s="299">
        <f t="shared" si="1"/>
        <v>20</v>
      </c>
      <c r="F29" s="217">
        <v>165</v>
      </c>
      <c r="G29" s="298">
        <v>0</v>
      </c>
      <c r="H29" s="319">
        <v>2404</v>
      </c>
      <c r="I29" s="298">
        <v>0</v>
      </c>
      <c r="J29" s="217">
        <v>2191</v>
      </c>
      <c r="K29" s="320">
        <v>0</v>
      </c>
      <c r="L29" s="217">
        <v>163</v>
      </c>
      <c r="M29" s="217">
        <v>20</v>
      </c>
      <c r="N29" s="383">
        <v>62</v>
      </c>
      <c r="O29" s="217">
        <v>1787</v>
      </c>
      <c r="P29" s="536"/>
    </row>
    <row r="30" spans="1:16" ht="15" customHeight="1">
      <c r="A30" s="326" t="s">
        <v>24</v>
      </c>
      <c r="B30" s="302">
        <v>1038232</v>
      </c>
      <c r="C30" s="302">
        <v>245632</v>
      </c>
      <c r="D30" s="302">
        <f t="shared" si="0"/>
        <v>1088846</v>
      </c>
      <c r="E30" s="302">
        <f t="shared" si="1"/>
        <v>223904</v>
      </c>
      <c r="F30" s="217">
        <v>240531</v>
      </c>
      <c r="G30" s="218">
        <v>56802</v>
      </c>
      <c r="H30" s="217">
        <v>484118</v>
      </c>
      <c r="I30" s="217">
        <v>47128</v>
      </c>
      <c r="J30" s="217">
        <v>82067</v>
      </c>
      <c r="K30" s="217">
        <v>32662</v>
      </c>
      <c r="L30" s="217">
        <v>282130</v>
      </c>
      <c r="M30" s="217">
        <v>87312</v>
      </c>
      <c r="N30" s="383">
        <v>267748</v>
      </c>
      <c r="O30" s="217">
        <v>99041</v>
      </c>
      <c r="P30" s="536"/>
    </row>
    <row r="31" spans="1:16" ht="15" customHeight="1">
      <c r="A31" s="326" t="s">
        <v>76</v>
      </c>
      <c r="B31" s="299">
        <v>14034</v>
      </c>
      <c r="C31" s="299">
        <v>28115</v>
      </c>
      <c r="D31" s="299">
        <f t="shared" si="0"/>
        <v>12861</v>
      </c>
      <c r="E31" s="299">
        <f t="shared" si="1"/>
        <v>19426</v>
      </c>
      <c r="F31" s="217">
        <v>2653</v>
      </c>
      <c r="G31" s="218">
        <v>2689</v>
      </c>
      <c r="H31" s="217">
        <v>1582</v>
      </c>
      <c r="I31" s="217">
        <v>6333</v>
      </c>
      <c r="J31" s="217">
        <v>545</v>
      </c>
      <c r="K31" s="217">
        <v>5823</v>
      </c>
      <c r="L31" s="217">
        <v>8081</v>
      </c>
      <c r="M31" s="217">
        <v>4581</v>
      </c>
      <c r="N31" s="383">
        <v>21831</v>
      </c>
      <c r="O31" s="217">
        <v>10770</v>
      </c>
      <c r="P31" s="536"/>
    </row>
    <row r="32" spans="1:16" ht="15" customHeight="1">
      <c r="A32" s="326" t="s">
        <v>96</v>
      </c>
      <c r="B32" s="306">
        <v>818</v>
      </c>
      <c r="C32" s="307">
        <v>1911</v>
      </c>
      <c r="D32" s="298">
        <f t="shared" si="0"/>
        <v>0</v>
      </c>
      <c r="E32" s="307">
        <f t="shared" si="1"/>
        <v>782</v>
      </c>
      <c r="F32" s="298">
        <v>0</v>
      </c>
      <c r="G32" s="298">
        <v>0</v>
      </c>
      <c r="H32" s="298">
        <v>0</v>
      </c>
      <c r="I32" s="319">
        <v>782</v>
      </c>
      <c r="J32" s="298">
        <v>0</v>
      </c>
      <c r="K32" s="298">
        <v>0</v>
      </c>
      <c r="L32" s="298">
        <v>0</v>
      </c>
      <c r="M32" s="298">
        <v>0</v>
      </c>
      <c r="N32" s="298">
        <v>0</v>
      </c>
      <c r="O32" s="298">
        <v>0</v>
      </c>
      <c r="P32" s="536"/>
    </row>
    <row r="33" spans="1:16" ht="15" customHeight="1">
      <c r="A33" s="327" t="s">
        <v>180</v>
      </c>
      <c r="B33" s="308">
        <v>657168</v>
      </c>
      <c r="C33" s="308">
        <v>3451260</v>
      </c>
      <c r="D33" s="308">
        <f t="shared" si="0"/>
        <v>542846</v>
      </c>
      <c r="E33" s="308">
        <f t="shared" si="1"/>
        <v>3605708</v>
      </c>
      <c r="F33" s="323">
        <v>128162</v>
      </c>
      <c r="G33" s="324">
        <v>711590</v>
      </c>
      <c r="H33" s="325">
        <v>157950</v>
      </c>
      <c r="I33" s="325">
        <v>1012399</v>
      </c>
      <c r="J33" s="325">
        <v>133763</v>
      </c>
      <c r="K33" s="325">
        <v>989907</v>
      </c>
      <c r="L33" s="325">
        <v>122971</v>
      </c>
      <c r="M33" s="325">
        <v>891812</v>
      </c>
      <c r="N33" s="325">
        <v>107570</v>
      </c>
      <c r="O33" s="325">
        <v>790696</v>
      </c>
      <c r="P33" s="536"/>
    </row>
    <row r="34" spans="1:16" ht="13.5" customHeight="1">
      <c r="A34" s="176" t="s">
        <v>257</v>
      </c>
      <c r="B34" s="264"/>
      <c r="C34" s="262"/>
      <c r="D34" s="262"/>
      <c r="E34" s="262"/>
      <c r="L34" s="295"/>
      <c r="P34" s="536"/>
    </row>
    <row r="35" spans="1:16" ht="12.75" customHeight="1">
      <c r="A35" s="238" t="s">
        <v>258</v>
      </c>
      <c r="B35" s="263"/>
      <c r="C35" s="263"/>
      <c r="D35" s="263"/>
      <c r="E35" s="263"/>
      <c r="P35" s="536"/>
    </row>
    <row r="36" spans="1:16" ht="12.75" customHeight="1">
      <c r="A36" s="238" t="s">
        <v>259</v>
      </c>
      <c r="B36" s="264"/>
      <c r="C36" s="264"/>
      <c r="D36" s="264"/>
      <c r="E36" s="264"/>
      <c r="P36" s="536"/>
    </row>
    <row r="37" spans="2:5" ht="12.75" customHeight="1">
      <c r="B37" s="264"/>
      <c r="C37" s="264"/>
      <c r="D37" s="264"/>
      <c r="E37" s="264"/>
    </row>
    <row r="38" spans="2:5" ht="12.75" customHeight="1">
      <c r="B38" s="264"/>
      <c r="C38" s="264"/>
      <c r="D38" s="264"/>
      <c r="E38" s="264"/>
    </row>
    <row r="39" spans="2:5" ht="12.75">
      <c r="B39" s="263"/>
      <c r="C39" s="265"/>
      <c r="D39" s="265"/>
      <c r="E39" s="265"/>
    </row>
    <row r="40" spans="2:5" ht="12.75">
      <c r="B40" s="263"/>
      <c r="C40" s="264"/>
      <c r="D40" s="264"/>
      <c r="E40" s="264"/>
    </row>
    <row r="41" spans="2:5" ht="12.75">
      <c r="B41" s="263"/>
      <c r="C41" s="263"/>
      <c r="D41" s="263"/>
      <c r="E41" s="263"/>
    </row>
    <row r="42" spans="2:5" ht="12.75">
      <c r="B42" s="264"/>
      <c r="C42" s="264"/>
      <c r="D42" s="264"/>
      <c r="E42" s="264"/>
    </row>
    <row r="43" spans="2:5" ht="12.75">
      <c r="B43" s="264"/>
      <c r="C43" s="264"/>
      <c r="D43" s="264"/>
      <c r="E43" s="264"/>
    </row>
    <row r="44" spans="2:5" ht="12.75">
      <c r="B44" s="264"/>
      <c r="C44" s="266"/>
      <c r="D44" s="266"/>
      <c r="E44" s="266"/>
    </row>
    <row r="45" spans="2:5" ht="12.75">
      <c r="B45" s="263"/>
      <c r="C45" s="263"/>
      <c r="D45" s="263"/>
      <c r="E45" s="263"/>
    </row>
    <row r="46" spans="2:5" ht="12.75">
      <c r="B46" s="262"/>
      <c r="C46" s="262"/>
      <c r="D46" s="262"/>
      <c r="E46" s="262"/>
    </row>
    <row r="47" spans="2:5" ht="12.75">
      <c r="B47" s="267"/>
      <c r="C47" s="263"/>
      <c r="D47" s="263"/>
      <c r="E47" s="263"/>
    </row>
    <row r="48" spans="2:5" ht="12.75">
      <c r="B48" s="264"/>
      <c r="C48" s="264"/>
      <c r="D48" s="264"/>
      <c r="E48" s="264"/>
    </row>
    <row r="49" spans="2:5" ht="12.75">
      <c r="B49" s="264"/>
      <c r="C49" s="264"/>
      <c r="D49" s="264"/>
      <c r="E49" s="264"/>
    </row>
    <row r="50" spans="2:5" ht="12.75">
      <c r="B50" s="262"/>
      <c r="C50" s="264"/>
      <c r="D50" s="264"/>
      <c r="E50" s="264"/>
    </row>
    <row r="51" spans="2:5" ht="12.75">
      <c r="B51" s="267"/>
      <c r="C51" s="265"/>
      <c r="D51" s="265"/>
      <c r="E51" s="265"/>
    </row>
    <row r="52" spans="2:5" ht="12.75">
      <c r="B52" s="262"/>
      <c r="C52" s="264"/>
      <c r="D52" s="264"/>
      <c r="E52" s="264"/>
    </row>
    <row r="53" spans="2:5" ht="12.75">
      <c r="B53" s="263"/>
      <c r="C53" s="264"/>
      <c r="D53" s="264"/>
      <c r="E53" s="264"/>
    </row>
    <row r="54" spans="2:5" ht="12.75">
      <c r="B54" s="264"/>
      <c r="C54" s="264"/>
      <c r="D54" s="264"/>
      <c r="E54" s="264"/>
    </row>
    <row r="55" spans="2:5" ht="12.75">
      <c r="B55" s="264"/>
      <c r="C55" s="264"/>
      <c r="D55" s="264"/>
      <c r="E55" s="264"/>
    </row>
    <row r="56" spans="2:5" ht="12.75">
      <c r="B56" s="264"/>
      <c r="C56" s="264"/>
      <c r="D56" s="264"/>
      <c r="E56" s="264"/>
    </row>
    <row r="57" ht="12.75">
      <c r="B57" s="132"/>
    </row>
    <row r="58" ht="14.25" customHeight="1"/>
  </sheetData>
  <sheetProtection/>
  <mergeCells count="12">
    <mergeCell ref="M2:O2"/>
    <mergeCell ref="D4:E5"/>
    <mergeCell ref="P1:P36"/>
    <mergeCell ref="A4:A6"/>
    <mergeCell ref="H5:I5"/>
    <mergeCell ref="F4:M4"/>
    <mergeCell ref="F5:G5"/>
    <mergeCell ref="B4:C5"/>
    <mergeCell ref="L5:M5"/>
    <mergeCell ref="J5:K5"/>
    <mergeCell ref="N5:O5"/>
    <mergeCell ref="N4:O4"/>
  </mergeCells>
  <printOptions/>
  <pageMargins left="0.2" right="0.1" top="0.53" bottom="0.25" header="0.53" footer="0.27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P33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14.8515625" style="0" customWidth="1"/>
    <col min="2" max="5" width="9.8515625" style="0" customWidth="1"/>
    <col min="6" max="11" width="8.7109375" style="0" customWidth="1"/>
    <col min="12" max="15" width="8.7109375" style="1" customWidth="1"/>
    <col min="16" max="16" width="3.57421875" style="0" customWidth="1"/>
  </cols>
  <sheetData>
    <row r="1" spans="1:16" ht="24" customHeight="1">
      <c r="A1" s="210" t="s">
        <v>444</v>
      </c>
      <c r="P1" s="530" t="s">
        <v>238</v>
      </c>
    </row>
    <row r="2" spans="12:16" ht="12.75">
      <c r="L2" s="68"/>
      <c r="M2" s="552" t="s">
        <v>143</v>
      </c>
      <c r="N2" s="552"/>
      <c r="O2" s="552"/>
      <c r="P2" s="530"/>
    </row>
    <row r="3" spans="1:16" ht="15.75">
      <c r="A3" s="537" t="s">
        <v>67</v>
      </c>
      <c r="B3" s="543" t="s">
        <v>281</v>
      </c>
      <c r="C3" s="544"/>
      <c r="D3" s="548" t="s">
        <v>250</v>
      </c>
      <c r="E3" s="549"/>
      <c r="F3" s="542" t="s">
        <v>256</v>
      </c>
      <c r="G3" s="502"/>
      <c r="H3" s="502"/>
      <c r="I3" s="502"/>
      <c r="J3" s="502"/>
      <c r="K3" s="502"/>
      <c r="L3" s="502"/>
      <c r="M3" s="503"/>
      <c r="N3" s="491" t="s">
        <v>433</v>
      </c>
      <c r="O3" s="493"/>
      <c r="P3" s="530"/>
    </row>
    <row r="4" spans="1:16" ht="12.75">
      <c r="A4" s="538"/>
      <c r="B4" s="545"/>
      <c r="C4" s="546"/>
      <c r="D4" s="550"/>
      <c r="E4" s="551"/>
      <c r="F4" s="540" t="s">
        <v>0</v>
      </c>
      <c r="G4" s="541"/>
      <c r="H4" s="540" t="s">
        <v>1</v>
      </c>
      <c r="I4" s="541"/>
      <c r="J4" s="540" t="s">
        <v>2</v>
      </c>
      <c r="K4" s="541"/>
      <c r="L4" s="540" t="s">
        <v>3</v>
      </c>
      <c r="M4" s="541"/>
      <c r="N4" s="540" t="s">
        <v>0</v>
      </c>
      <c r="O4" s="541"/>
      <c r="P4" s="530"/>
    </row>
    <row r="5" spans="1:16" ht="37.5">
      <c r="A5" s="539"/>
      <c r="B5" s="66" t="s">
        <v>148</v>
      </c>
      <c r="C5" s="66" t="s">
        <v>206</v>
      </c>
      <c r="D5" s="66" t="s">
        <v>148</v>
      </c>
      <c r="E5" s="66" t="s">
        <v>206</v>
      </c>
      <c r="F5" s="66" t="s">
        <v>68</v>
      </c>
      <c r="G5" s="66" t="s">
        <v>206</v>
      </c>
      <c r="H5" s="66" t="s">
        <v>68</v>
      </c>
      <c r="I5" s="66" t="s">
        <v>206</v>
      </c>
      <c r="J5" s="66" t="s">
        <v>68</v>
      </c>
      <c r="K5" s="66" t="s">
        <v>206</v>
      </c>
      <c r="L5" s="66" t="s">
        <v>68</v>
      </c>
      <c r="M5" s="66" t="s">
        <v>206</v>
      </c>
      <c r="N5" s="66" t="s">
        <v>68</v>
      </c>
      <c r="O5" s="66" t="s">
        <v>206</v>
      </c>
      <c r="P5" s="530"/>
    </row>
    <row r="6" spans="1:16" ht="15" customHeight="1">
      <c r="A6" s="344" t="s">
        <v>64</v>
      </c>
      <c r="B6" s="217">
        <v>88543</v>
      </c>
      <c r="C6" s="217">
        <v>26672</v>
      </c>
      <c r="D6" s="217">
        <f>SUM(F6,H6,J6,L6)</f>
        <v>16388</v>
      </c>
      <c r="E6" s="217">
        <f>SUM(G6,I6,K6,M6)</f>
        <v>3260</v>
      </c>
      <c r="F6" s="239">
        <v>458</v>
      </c>
      <c r="G6" s="240">
        <v>717</v>
      </c>
      <c r="H6" s="217">
        <v>768</v>
      </c>
      <c r="I6" s="217">
        <v>422</v>
      </c>
      <c r="J6" s="217">
        <v>1388</v>
      </c>
      <c r="K6" s="217">
        <v>2121</v>
      </c>
      <c r="L6" s="239">
        <v>13774</v>
      </c>
      <c r="M6" s="298">
        <v>0</v>
      </c>
      <c r="N6" s="217">
        <v>25058</v>
      </c>
      <c r="O6" s="217">
        <v>1997</v>
      </c>
      <c r="P6" s="530"/>
    </row>
    <row r="7" spans="1:16" ht="15" customHeight="1">
      <c r="A7" s="344" t="s">
        <v>97</v>
      </c>
      <c r="B7" s="217">
        <v>62138</v>
      </c>
      <c r="C7" s="217">
        <v>1039</v>
      </c>
      <c r="D7" s="217">
        <f aca="true" t="shared" si="0" ref="D7:D28">SUM(F7,H7,J7,L7)</f>
        <v>53197</v>
      </c>
      <c r="E7" s="217">
        <f aca="true" t="shared" si="1" ref="E7:E28">SUM(G7,I7,K7,M7)</f>
        <v>6836</v>
      </c>
      <c r="F7" s="217">
        <v>26697</v>
      </c>
      <c r="G7" s="218">
        <v>4814</v>
      </c>
      <c r="H7" s="217">
        <v>26500</v>
      </c>
      <c r="I7" s="217">
        <v>52</v>
      </c>
      <c r="J7" s="298">
        <v>0</v>
      </c>
      <c r="K7" s="217">
        <v>441</v>
      </c>
      <c r="L7" s="298">
        <v>0</v>
      </c>
      <c r="M7" s="217">
        <v>1529</v>
      </c>
      <c r="N7" s="217">
        <v>17</v>
      </c>
      <c r="O7" s="298">
        <v>0</v>
      </c>
      <c r="P7" s="530"/>
    </row>
    <row r="8" spans="1:16" ht="15" customHeight="1">
      <c r="A8" s="344" t="s">
        <v>165</v>
      </c>
      <c r="B8" s="298">
        <v>0</v>
      </c>
      <c r="C8" s="298">
        <v>0</v>
      </c>
      <c r="D8" s="298">
        <f t="shared" si="0"/>
        <v>0</v>
      </c>
      <c r="E8" s="298">
        <f t="shared" si="1"/>
        <v>0</v>
      </c>
      <c r="F8" s="298">
        <v>0</v>
      </c>
      <c r="G8" s="298">
        <v>0</v>
      </c>
      <c r="H8" s="298">
        <v>0</v>
      </c>
      <c r="I8" s="298">
        <v>0</v>
      </c>
      <c r="J8" s="298">
        <v>0</v>
      </c>
      <c r="K8" s="298">
        <v>0</v>
      </c>
      <c r="L8" s="298">
        <v>0</v>
      </c>
      <c r="M8" s="298">
        <v>0</v>
      </c>
      <c r="N8" s="298">
        <v>0</v>
      </c>
      <c r="O8" s="298">
        <v>0</v>
      </c>
      <c r="P8" s="530"/>
    </row>
    <row r="9" spans="1:16" ht="15" customHeight="1">
      <c r="A9" s="344" t="s">
        <v>77</v>
      </c>
      <c r="B9" s="217">
        <v>189663</v>
      </c>
      <c r="C9" s="217">
        <v>51371</v>
      </c>
      <c r="D9" s="217">
        <f t="shared" si="0"/>
        <v>268308</v>
      </c>
      <c r="E9" s="217">
        <f t="shared" si="1"/>
        <v>80928</v>
      </c>
      <c r="F9" s="217">
        <v>170269</v>
      </c>
      <c r="G9" s="218">
        <v>5557</v>
      </c>
      <c r="H9" s="318">
        <v>23072</v>
      </c>
      <c r="I9" s="217">
        <v>10577</v>
      </c>
      <c r="J9" s="217">
        <v>27952</v>
      </c>
      <c r="K9" s="217">
        <v>29864</v>
      </c>
      <c r="L9" s="217">
        <v>47015</v>
      </c>
      <c r="M9" s="217">
        <v>34930</v>
      </c>
      <c r="N9" s="217">
        <v>87878</v>
      </c>
      <c r="O9" s="217">
        <v>15800</v>
      </c>
      <c r="P9" s="530"/>
    </row>
    <row r="10" spans="1:16" ht="15" customHeight="1">
      <c r="A10" s="344" t="s">
        <v>78</v>
      </c>
      <c r="B10" s="217">
        <v>22219</v>
      </c>
      <c r="C10" s="217">
        <v>2579</v>
      </c>
      <c r="D10" s="217">
        <f t="shared" si="0"/>
        <v>34837</v>
      </c>
      <c r="E10" s="217">
        <f t="shared" si="1"/>
        <v>2647</v>
      </c>
      <c r="F10" s="217">
        <v>6771</v>
      </c>
      <c r="G10" s="298">
        <v>0</v>
      </c>
      <c r="H10" s="217">
        <v>17175</v>
      </c>
      <c r="I10" s="217">
        <v>323</v>
      </c>
      <c r="J10" s="217">
        <v>6375</v>
      </c>
      <c r="K10" s="217">
        <v>1301</v>
      </c>
      <c r="L10" s="217">
        <v>4516</v>
      </c>
      <c r="M10" s="217">
        <v>1023</v>
      </c>
      <c r="N10" s="217">
        <v>8253</v>
      </c>
      <c r="O10" s="217">
        <v>544</v>
      </c>
      <c r="P10" s="530"/>
    </row>
    <row r="11" spans="1:16" ht="15" customHeight="1">
      <c r="A11" s="344" t="s">
        <v>98</v>
      </c>
      <c r="B11" s="217">
        <v>1699</v>
      </c>
      <c r="C11" s="217">
        <v>9591</v>
      </c>
      <c r="D11" s="217">
        <f t="shared" si="0"/>
        <v>29</v>
      </c>
      <c r="E11" s="217">
        <f t="shared" si="1"/>
        <v>23039</v>
      </c>
      <c r="F11" s="217">
        <v>1</v>
      </c>
      <c r="G11" s="218">
        <v>8354</v>
      </c>
      <c r="H11" s="217">
        <v>25</v>
      </c>
      <c r="I11" s="217">
        <v>1564</v>
      </c>
      <c r="J11" s="298">
        <v>0</v>
      </c>
      <c r="K11" s="217">
        <v>9349</v>
      </c>
      <c r="L11" s="217">
        <v>3</v>
      </c>
      <c r="M11" s="217">
        <v>3772</v>
      </c>
      <c r="N11" s="217">
        <v>86</v>
      </c>
      <c r="O11" s="217">
        <v>2198</v>
      </c>
      <c r="P11" s="530"/>
    </row>
    <row r="12" spans="1:16" ht="15" customHeight="1">
      <c r="A12" s="344" t="s">
        <v>166</v>
      </c>
      <c r="B12" s="298">
        <v>0</v>
      </c>
      <c r="C12" s="217">
        <v>53</v>
      </c>
      <c r="D12" s="298">
        <f t="shared" si="0"/>
        <v>0</v>
      </c>
      <c r="E12" s="217">
        <f t="shared" si="1"/>
        <v>105</v>
      </c>
      <c r="F12" s="298">
        <v>0</v>
      </c>
      <c r="G12" s="218">
        <v>105</v>
      </c>
      <c r="H12" s="298">
        <v>0</v>
      </c>
      <c r="I12" s="298">
        <v>0</v>
      </c>
      <c r="J12" s="298">
        <v>0</v>
      </c>
      <c r="K12" s="298">
        <v>0</v>
      </c>
      <c r="L12" s="298">
        <v>0</v>
      </c>
      <c r="M12" s="298">
        <v>0</v>
      </c>
      <c r="N12" s="298">
        <v>0</v>
      </c>
      <c r="O12" s="298">
        <v>0</v>
      </c>
      <c r="P12" s="530"/>
    </row>
    <row r="13" spans="1:16" ht="15" customHeight="1">
      <c r="A13" s="344" t="s">
        <v>79</v>
      </c>
      <c r="B13" s="298">
        <v>0</v>
      </c>
      <c r="C13" s="217">
        <v>39204</v>
      </c>
      <c r="D13" s="217">
        <f t="shared" si="0"/>
        <v>442</v>
      </c>
      <c r="E13" s="217">
        <f t="shared" si="1"/>
        <v>6628</v>
      </c>
      <c r="F13" s="217">
        <v>427</v>
      </c>
      <c r="G13" s="218">
        <v>893</v>
      </c>
      <c r="H13" s="217">
        <v>15</v>
      </c>
      <c r="I13" s="217">
        <v>1516</v>
      </c>
      <c r="J13" s="298">
        <v>0</v>
      </c>
      <c r="K13" s="217">
        <v>2188</v>
      </c>
      <c r="L13" s="298">
        <v>0</v>
      </c>
      <c r="M13" s="217">
        <v>2031</v>
      </c>
      <c r="N13" s="298">
        <v>0</v>
      </c>
      <c r="O13" s="298">
        <v>0</v>
      </c>
      <c r="P13" s="530"/>
    </row>
    <row r="14" spans="1:16" ht="15" customHeight="1">
      <c r="A14" s="344" t="s">
        <v>167</v>
      </c>
      <c r="B14" s="298">
        <v>0</v>
      </c>
      <c r="C14" s="298">
        <v>0</v>
      </c>
      <c r="D14" s="217">
        <f t="shared" si="0"/>
        <v>51</v>
      </c>
      <c r="E14" s="298">
        <f t="shared" si="1"/>
        <v>0</v>
      </c>
      <c r="F14" s="217">
        <v>51</v>
      </c>
      <c r="G14" s="298">
        <v>0</v>
      </c>
      <c r="H14" s="298">
        <v>0</v>
      </c>
      <c r="I14" s="298">
        <v>0</v>
      </c>
      <c r="J14" s="298">
        <v>0</v>
      </c>
      <c r="K14" s="298">
        <v>0</v>
      </c>
      <c r="L14" s="298">
        <v>0</v>
      </c>
      <c r="M14" s="298">
        <v>0</v>
      </c>
      <c r="N14" s="298">
        <v>0</v>
      </c>
      <c r="O14" s="298">
        <v>0</v>
      </c>
      <c r="P14" s="530"/>
    </row>
    <row r="15" spans="1:16" ht="15" customHeight="1">
      <c r="A15" s="344" t="s">
        <v>99</v>
      </c>
      <c r="B15" s="217">
        <v>3028</v>
      </c>
      <c r="C15" s="217">
        <v>35908</v>
      </c>
      <c r="D15" s="217">
        <f t="shared" si="0"/>
        <v>3625</v>
      </c>
      <c r="E15" s="217">
        <f t="shared" si="1"/>
        <v>19675</v>
      </c>
      <c r="F15" s="217">
        <v>1405</v>
      </c>
      <c r="G15" s="218">
        <v>4640</v>
      </c>
      <c r="H15" s="217">
        <v>836</v>
      </c>
      <c r="I15" s="217">
        <v>10663</v>
      </c>
      <c r="J15" s="217">
        <v>694</v>
      </c>
      <c r="K15" s="217">
        <v>2946</v>
      </c>
      <c r="L15" s="217">
        <v>690</v>
      </c>
      <c r="M15" s="217">
        <v>1426</v>
      </c>
      <c r="N15" s="217">
        <v>735</v>
      </c>
      <c r="O15" s="217">
        <v>1783</v>
      </c>
      <c r="P15" s="530"/>
    </row>
    <row r="16" spans="1:16" ht="15" customHeight="1">
      <c r="A16" s="344" t="s">
        <v>25</v>
      </c>
      <c r="B16" s="217">
        <v>575804</v>
      </c>
      <c r="C16" s="217">
        <v>769147</v>
      </c>
      <c r="D16" s="217">
        <f t="shared" si="0"/>
        <v>143941</v>
      </c>
      <c r="E16" s="217">
        <f t="shared" si="1"/>
        <v>921933</v>
      </c>
      <c r="F16" s="217">
        <v>92318</v>
      </c>
      <c r="G16" s="218">
        <v>177717</v>
      </c>
      <c r="H16" s="318">
        <v>27916</v>
      </c>
      <c r="I16" s="217">
        <v>235406</v>
      </c>
      <c r="J16" s="217">
        <v>15178</v>
      </c>
      <c r="K16" s="217">
        <v>214753</v>
      </c>
      <c r="L16" s="217">
        <v>8529</v>
      </c>
      <c r="M16" s="217">
        <v>294057</v>
      </c>
      <c r="N16" s="217">
        <v>75779</v>
      </c>
      <c r="O16" s="217">
        <v>177178</v>
      </c>
      <c r="P16" s="530"/>
    </row>
    <row r="17" spans="1:16" ht="15" customHeight="1">
      <c r="A17" s="344" t="s">
        <v>100</v>
      </c>
      <c r="B17" s="217">
        <v>1734</v>
      </c>
      <c r="C17" s="217">
        <v>1542</v>
      </c>
      <c r="D17" s="217">
        <f t="shared" si="0"/>
        <v>20456</v>
      </c>
      <c r="E17" s="217">
        <f t="shared" si="1"/>
        <v>630</v>
      </c>
      <c r="F17" s="217">
        <v>4</v>
      </c>
      <c r="G17" s="298">
        <v>0</v>
      </c>
      <c r="H17" s="318">
        <v>147</v>
      </c>
      <c r="I17" s="217">
        <v>630</v>
      </c>
      <c r="J17" s="217">
        <v>3033</v>
      </c>
      <c r="K17" s="298">
        <v>0</v>
      </c>
      <c r="L17" s="217">
        <v>17272</v>
      </c>
      <c r="M17" s="298">
        <v>0</v>
      </c>
      <c r="N17" s="217">
        <v>5814</v>
      </c>
      <c r="O17" s="298">
        <v>0</v>
      </c>
      <c r="P17" s="530"/>
    </row>
    <row r="18" spans="1:16" ht="15" customHeight="1">
      <c r="A18" s="344" t="s">
        <v>168</v>
      </c>
      <c r="B18" s="298">
        <v>0</v>
      </c>
      <c r="C18" s="298">
        <v>0</v>
      </c>
      <c r="D18" s="298">
        <f t="shared" si="0"/>
        <v>0</v>
      </c>
      <c r="E18" s="298">
        <f t="shared" si="1"/>
        <v>0</v>
      </c>
      <c r="F18" s="298">
        <v>0</v>
      </c>
      <c r="G18" s="298">
        <v>0</v>
      </c>
      <c r="H18" s="298">
        <v>0</v>
      </c>
      <c r="I18" s="298">
        <v>0</v>
      </c>
      <c r="J18" s="298">
        <v>0</v>
      </c>
      <c r="K18" s="298">
        <v>0</v>
      </c>
      <c r="L18" s="298">
        <v>0</v>
      </c>
      <c r="M18" s="298">
        <v>0</v>
      </c>
      <c r="N18" s="298">
        <v>0</v>
      </c>
      <c r="O18" s="298">
        <v>0</v>
      </c>
      <c r="P18" s="530"/>
    </row>
    <row r="19" spans="1:16" ht="15" customHeight="1">
      <c r="A19" s="344" t="s">
        <v>169</v>
      </c>
      <c r="B19" s="217">
        <v>10722719</v>
      </c>
      <c r="C19" s="217">
        <v>2145523</v>
      </c>
      <c r="D19" s="217">
        <f t="shared" si="0"/>
        <v>10237581</v>
      </c>
      <c r="E19" s="217">
        <f t="shared" si="1"/>
        <v>2592604</v>
      </c>
      <c r="F19" s="217">
        <v>2349280</v>
      </c>
      <c r="G19" s="218">
        <v>620130</v>
      </c>
      <c r="H19" s="217">
        <v>2787989</v>
      </c>
      <c r="I19" s="217">
        <v>605616</v>
      </c>
      <c r="J19" s="217">
        <v>2316468</v>
      </c>
      <c r="K19" s="217">
        <v>654494</v>
      </c>
      <c r="L19" s="217">
        <v>2783844</v>
      </c>
      <c r="M19" s="217">
        <v>712364</v>
      </c>
      <c r="N19" s="217">
        <v>2652180</v>
      </c>
      <c r="O19" s="217">
        <v>583190</v>
      </c>
      <c r="P19" s="530"/>
    </row>
    <row r="20" spans="1:16" ht="15" customHeight="1">
      <c r="A20" s="344" t="s">
        <v>80</v>
      </c>
      <c r="B20" s="217">
        <v>14</v>
      </c>
      <c r="C20" s="298">
        <v>0</v>
      </c>
      <c r="D20" s="298">
        <f t="shared" si="0"/>
        <v>0</v>
      </c>
      <c r="E20" s="298">
        <f t="shared" si="1"/>
        <v>0</v>
      </c>
      <c r="F20" s="298">
        <v>0</v>
      </c>
      <c r="G20" s="298">
        <v>0</v>
      </c>
      <c r="H20" s="298">
        <v>0</v>
      </c>
      <c r="I20" s="298">
        <v>0</v>
      </c>
      <c r="J20" s="298">
        <v>0</v>
      </c>
      <c r="K20" s="298">
        <v>0</v>
      </c>
      <c r="L20" s="298">
        <v>0</v>
      </c>
      <c r="M20" s="298">
        <v>0</v>
      </c>
      <c r="N20" s="298">
        <v>0</v>
      </c>
      <c r="O20" s="298">
        <v>0</v>
      </c>
      <c r="P20" s="530"/>
    </row>
    <row r="21" spans="1:16" ht="15" customHeight="1">
      <c r="A21" s="344" t="s">
        <v>81</v>
      </c>
      <c r="B21" s="217">
        <v>298708</v>
      </c>
      <c r="C21" s="217">
        <v>188</v>
      </c>
      <c r="D21" s="217">
        <f t="shared" si="0"/>
        <v>306843</v>
      </c>
      <c r="E21" s="217">
        <f t="shared" si="1"/>
        <v>175</v>
      </c>
      <c r="F21" s="217">
        <v>114459</v>
      </c>
      <c r="G21" s="298">
        <v>0</v>
      </c>
      <c r="H21" s="217">
        <v>59900</v>
      </c>
      <c r="I21" s="298">
        <v>0</v>
      </c>
      <c r="J21" s="319">
        <v>54067</v>
      </c>
      <c r="K21" s="319">
        <v>169</v>
      </c>
      <c r="L21" s="217">
        <v>78417</v>
      </c>
      <c r="M21" s="217">
        <v>6</v>
      </c>
      <c r="N21" s="217">
        <v>61582</v>
      </c>
      <c r="O21" s="298">
        <v>0</v>
      </c>
      <c r="P21" s="530"/>
    </row>
    <row r="22" spans="1:16" ht="15" customHeight="1">
      <c r="A22" s="344" t="s">
        <v>39</v>
      </c>
      <c r="B22" s="217">
        <v>128945</v>
      </c>
      <c r="C22" s="217">
        <v>38923</v>
      </c>
      <c r="D22" s="217">
        <f t="shared" si="0"/>
        <v>31372</v>
      </c>
      <c r="E22" s="217">
        <f t="shared" si="1"/>
        <v>36714</v>
      </c>
      <c r="F22" s="217">
        <v>3605</v>
      </c>
      <c r="G22" s="218">
        <v>13820</v>
      </c>
      <c r="H22" s="217">
        <v>10082</v>
      </c>
      <c r="I22" s="217">
        <v>5346</v>
      </c>
      <c r="J22" s="217">
        <v>6839</v>
      </c>
      <c r="K22" s="217">
        <v>4055</v>
      </c>
      <c r="L22" s="217">
        <v>10846</v>
      </c>
      <c r="M22" s="217">
        <v>13493</v>
      </c>
      <c r="N22" s="217">
        <v>13235</v>
      </c>
      <c r="O22" s="217">
        <v>36119</v>
      </c>
      <c r="P22" s="530"/>
    </row>
    <row r="23" spans="1:16" ht="15" customHeight="1">
      <c r="A23" s="344" t="s">
        <v>101</v>
      </c>
      <c r="B23" s="217">
        <v>112</v>
      </c>
      <c r="C23" s="217">
        <v>6316</v>
      </c>
      <c r="D23" s="217">
        <f t="shared" si="0"/>
        <v>3</v>
      </c>
      <c r="E23" s="217">
        <f t="shared" si="1"/>
        <v>12449</v>
      </c>
      <c r="F23" s="298">
        <v>0</v>
      </c>
      <c r="G23" s="218">
        <v>3078</v>
      </c>
      <c r="H23" s="217">
        <v>3</v>
      </c>
      <c r="I23" s="217">
        <v>202</v>
      </c>
      <c r="J23" s="298">
        <v>0</v>
      </c>
      <c r="K23" s="217">
        <v>8501</v>
      </c>
      <c r="L23" s="298">
        <v>0</v>
      </c>
      <c r="M23" s="217">
        <v>668</v>
      </c>
      <c r="N23" s="298">
        <v>0</v>
      </c>
      <c r="O23" s="298">
        <v>0</v>
      </c>
      <c r="P23" s="530"/>
    </row>
    <row r="24" spans="1:16" ht="15" customHeight="1">
      <c r="A24" s="344" t="s">
        <v>170</v>
      </c>
      <c r="B24" s="217">
        <v>1</v>
      </c>
      <c r="C24" s="217">
        <v>42</v>
      </c>
      <c r="D24" s="217">
        <f t="shared" si="0"/>
        <v>563</v>
      </c>
      <c r="E24" s="217">
        <f t="shared" si="1"/>
        <v>128</v>
      </c>
      <c r="F24" s="217">
        <v>6</v>
      </c>
      <c r="G24" s="298">
        <v>0</v>
      </c>
      <c r="H24" s="298">
        <v>0</v>
      </c>
      <c r="I24" s="217">
        <v>128</v>
      </c>
      <c r="J24" s="217">
        <v>557</v>
      </c>
      <c r="K24" s="298">
        <v>0</v>
      </c>
      <c r="L24" s="298">
        <v>0</v>
      </c>
      <c r="M24" s="298">
        <v>0</v>
      </c>
      <c r="N24" s="298">
        <v>0</v>
      </c>
      <c r="O24" s="298">
        <v>0</v>
      </c>
      <c r="P24" s="530"/>
    </row>
    <row r="25" spans="1:16" ht="15" customHeight="1">
      <c r="A25" s="344" t="s">
        <v>27</v>
      </c>
      <c r="B25" s="217">
        <v>45666</v>
      </c>
      <c r="C25" s="217">
        <v>49647</v>
      </c>
      <c r="D25" s="217">
        <f t="shared" si="0"/>
        <v>3213</v>
      </c>
      <c r="E25" s="217">
        <f t="shared" si="1"/>
        <v>25905</v>
      </c>
      <c r="F25" s="217">
        <v>105</v>
      </c>
      <c r="G25" s="218">
        <v>5222</v>
      </c>
      <c r="H25" s="217">
        <v>3076</v>
      </c>
      <c r="I25" s="217">
        <v>4065</v>
      </c>
      <c r="J25" s="217">
        <v>1</v>
      </c>
      <c r="K25" s="217">
        <v>5214</v>
      </c>
      <c r="L25" s="217">
        <v>31</v>
      </c>
      <c r="M25" s="217">
        <v>11404</v>
      </c>
      <c r="N25" s="217">
        <v>2511</v>
      </c>
      <c r="O25" s="217">
        <v>6218</v>
      </c>
      <c r="P25" s="530"/>
    </row>
    <row r="26" spans="1:16" ht="15" customHeight="1">
      <c r="A26" s="344" t="s">
        <v>171</v>
      </c>
      <c r="B26" s="298">
        <v>0</v>
      </c>
      <c r="C26" s="217">
        <v>24754</v>
      </c>
      <c r="D26" s="217">
        <f t="shared" si="0"/>
        <v>10192</v>
      </c>
      <c r="E26" s="217">
        <f t="shared" si="1"/>
        <v>24338</v>
      </c>
      <c r="F26" s="298">
        <v>0</v>
      </c>
      <c r="G26" s="218">
        <v>4908</v>
      </c>
      <c r="H26" s="217">
        <v>8564</v>
      </c>
      <c r="I26" s="217">
        <v>4847</v>
      </c>
      <c r="J26" s="217">
        <v>1628</v>
      </c>
      <c r="K26" s="217">
        <v>5573</v>
      </c>
      <c r="L26" s="298">
        <v>0</v>
      </c>
      <c r="M26" s="217">
        <v>9010</v>
      </c>
      <c r="N26" s="298">
        <v>0</v>
      </c>
      <c r="O26" s="217">
        <v>2379</v>
      </c>
      <c r="P26" s="530"/>
    </row>
    <row r="27" spans="1:16" ht="15" customHeight="1">
      <c r="A27" s="344" t="s">
        <v>82</v>
      </c>
      <c r="B27" s="217">
        <v>226488</v>
      </c>
      <c r="C27" s="217">
        <v>40730</v>
      </c>
      <c r="D27" s="217">
        <f t="shared" si="0"/>
        <v>235307</v>
      </c>
      <c r="E27" s="217">
        <f t="shared" si="1"/>
        <v>19596</v>
      </c>
      <c r="F27" s="217">
        <v>44060</v>
      </c>
      <c r="G27" s="218">
        <v>6303</v>
      </c>
      <c r="H27" s="217">
        <v>222</v>
      </c>
      <c r="I27" s="217">
        <v>1835</v>
      </c>
      <c r="J27" s="217">
        <v>478</v>
      </c>
      <c r="K27" s="217">
        <v>7380</v>
      </c>
      <c r="L27" s="217">
        <v>190547</v>
      </c>
      <c r="M27" s="217">
        <v>4078</v>
      </c>
      <c r="N27" s="217">
        <v>72432</v>
      </c>
      <c r="O27" s="217">
        <v>8871</v>
      </c>
      <c r="P27" s="530"/>
    </row>
    <row r="28" spans="1:16" ht="15" customHeight="1">
      <c r="A28" s="344" t="s">
        <v>29</v>
      </c>
      <c r="B28" s="217">
        <v>125311</v>
      </c>
      <c r="C28" s="217">
        <v>21074</v>
      </c>
      <c r="D28" s="217">
        <f t="shared" si="0"/>
        <v>129343</v>
      </c>
      <c r="E28" s="217">
        <f t="shared" si="1"/>
        <v>51650</v>
      </c>
      <c r="F28" s="217">
        <v>3524</v>
      </c>
      <c r="G28" s="218">
        <v>4961</v>
      </c>
      <c r="H28" s="217">
        <v>1319</v>
      </c>
      <c r="I28" s="217">
        <v>19347</v>
      </c>
      <c r="J28" s="217">
        <v>44532</v>
      </c>
      <c r="K28" s="217">
        <v>11111</v>
      </c>
      <c r="L28" s="217">
        <v>79968</v>
      </c>
      <c r="M28" s="217">
        <v>16231</v>
      </c>
      <c r="N28" s="217">
        <v>21776</v>
      </c>
      <c r="O28" s="217">
        <v>8756</v>
      </c>
      <c r="P28" s="530"/>
    </row>
    <row r="29" spans="1:16" ht="15" customHeight="1">
      <c r="A29" s="347" t="s">
        <v>172</v>
      </c>
      <c r="B29" s="314">
        <f>'Table 14'!B7-SUM('Table 14'!B8:B33)-SUM('Table 14 cont''d'!B6:B28)</f>
        <v>31856</v>
      </c>
      <c r="C29" s="314">
        <f>'Table 14'!C7-SUM('Table 14'!C8:C33)-SUM('Table 14 cont''d'!C6:C28)</f>
        <v>18985</v>
      </c>
      <c r="D29" s="314">
        <f>'Table 14'!D7-SUM('Table 14'!D8:D33)-SUM('Table 14 cont''d'!D6:D28)</f>
        <v>34676</v>
      </c>
      <c r="E29" s="314">
        <f>'Table 14'!E7-SUM('Table 14'!E8:E33)-SUM('Table 14 cont''d'!E6:E28)</f>
        <v>77510</v>
      </c>
      <c r="F29" s="314">
        <f>'Table 14'!F7-SUM('Table 14'!F8:F33)-SUM('Table 14 cont''d'!F6:F28)</f>
        <v>3141</v>
      </c>
      <c r="G29" s="314">
        <f>'Table 14'!G7-SUM('Table 14'!G8:G33)-SUM('Table 14 cont''d'!G6:G28)</f>
        <v>1431</v>
      </c>
      <c r="H29" s="314">
        <f>'Table 14'!H7-SUM('Table 14'!H8:H33)-SUM('Table 14 cont''d'!H6:H28)</f>
        <v>5346</v>
      </c>
      <c r="I29" s="314">
        <f>'Table 14'!I7-SUM('Table 14'!I8:I33)-SUM('Table 14 cont''d'!I6:I28)</f>
        <v>6757</v>
      </c>
      <c r="J29" s="314">
        <f>'Table 14'!J7-SUM('Table 14'!J8:J33)-SUM('Table 14 cont''d'!J6:J28)</f>
        <v>9552</v>
      </c>
      <c r="K29" s="314">
        <f>'Table 14'!K7-SUM('Table 14'!K8:K33)-SUM('Table 14 cont''d'!K6:K28)</f>
        <v>45598</v>
      </c>
      <c r="L29" s="314">
        <f>'Table 14'!L7-SUM('Table 14'!L8:L33)-SUM('Table 14 cont''d'!L6:L28)</f>
        <v>16637</v>
      </c>
      <c r="M29" s="325">
        <f>'Table 14'!M7-SUM('Table 14'!M8:M33)-SUM('Table 14 cont''d'!M6:M28)</f>
        <v>23724</v>
      </c>
      <c r="N29" s="325">
        <f>'Table 14'!N7-SUM('Table 14'!N8:N33)-SUM('Table 14 cont''d'!N6:N28)</f>
        <v>1857</v>
      </c>
      <c r="O29" s="325">
        <f>'Table 14'!O7-SUM('Table 14'!O8:O33)-SUM('Table 14 cont''d'!O6:O28)</f>
        <v>12906</v>
      </c>
      <c r="P29" s="530"/>
    </row>
    <row r="30" spans="1:16" ht="13.5">
      <c r="A30" s="176" t="s">
        <v>257</v>
      </c>
      <c r="B30" s="271"/>
      <c r="C30" s="149"/>
      <c r="D30" s="149"/>
      <c r="E30" s="149"/>
      <c r="F30" s="149"/>
      <c r="G30" s="149"/>
      <c r="H30" s="149"/>
      <c r="I30" s="149"/>
      <c r="J30" s="149"/>
      <c r="K30" s="149"/>
      <c r="P30" s="530"/>
    </row>
    <row r="31" spans="1:16" ht="13.5">
      <c r="A31" s="238" t="s">
        <v>258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P31" s="530"/>
    </row>
    <row r="32" spans="1:16" ht="13.5">
      <c r="A32" s="238" t="s">
        <v>259</v>
      </c>
      <c r="B32" s="271"/>
      <c r="C32" s="149"/>
      <c r="D32" s="149"/>
      <c r="E32" s="149"/>
      <c r="F32" s="149"/>
      <c r="G32" s="149"/>
      <c r="H32" s="149"/>
      <c r="I32" s="149"/>
      <c r="J32" s="149"/>
      <c r="K32" s="349"/>
      <c r="P32" s="530"/>
    </row>
    <row r="33" spans="2:16" ht="12.75">
      <c r="B33" s="272"/>
      <c r="P33" s="530"/>
    </row>
  </sheetData>
  <sheetProtection/>
  <mergeCells count="12">
    <mergeCell ref="B3:C4"/>
    <mergeCell ref="J4:K4"/>
    <mergeCell ref="D3:E4"/>
    <mergeCell ref="N4:O4"/>
    <mergeCell ref="N3:O3"/>
    <mergeCell ref="M2:O2"/>
    <mergeCell ref="P1:P33"/>
    <mergeCell ref="A3:A5"/>
    <mergeCell ref="F4:G4"/>
    <mergeCell ref="H4:I4"/>
    <mergeCell ref="F3:M3"/>
    <mergeCell ref="L4:M4"/>
  </mergeCells>
  <printOptions/>
  <pageMargins left="0.22" right="0.22" top="0.75" bottom="0.43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P28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13.28125" style="153" customWidth="1"/>
    <col min="2" max="5" width="9.8515625" style="153" customWidth="1"/>
    <col min="6" max="6" width="8.421875" style="153" customWidth="1"/>
    <col min="7" max="7" width="9.28125" style="153" customWidth="1"/>
    <col min="8" max="8" width="8.7109375" style="153" customWidth="1"/>
    <col min="9" max="9" width="9.7109375" style="153" customWidth="1"/>
    <col min="10" max="11" width="9.00390625" style="153" customWidth="1"/>
    <col min="12" max="15" width="9.00390625" style="1" customWidth="1"/>
    <col min="16" max="16" width="3.28125" style="153" customWidth="1"/>
    <col min="17" max="16384" width="9.140625" style="153" customWidth="1"/>
  </cols>
  <sheetData>
    <row r="1" spans="1:16" ht="21" customHeight="1">
      <c r="A1" s="65" t="s">
        <v>445</v>
      </c>
      <c r="B1" s="64"/>
      <c r="C1" s="64"/>
      <c r="D1" s="64"/>
      <c r="E1" s="64"/>
      <c r="F1" s="152"/>
      <c r="G1" s="152"/>
      <c r="H1" s="152"/>
      <c r="I1" s="152"/>
      <c r="J1" s="152"/>
      <c r="K1" s="152"/>
      <c r="L1" s="292"/>
      <c r="M1" s="292"/>
      <c r="N1" s="292"/>
      <c r="O1" s="292"/>
      <c r="P1" s="530" t="s">
        <v>239</v>
      </c>
    </row>
    <row r="2" spans="1:16" ht="21" customHeight="1">
      <c r="A2" s="64"/>
      <c r="B2" s="64"/>
      <c r="C2" s="64"/>
      <c r="D2" s="64"/>
      <c r="E2" s="64"/>
      <c r="G2" s="68"/>
      <c r="H2" s="68"/>
      <c r="I2" s="68"/>
      <c r="J2" s="68"/>
      <c r="K2" s="68"/>
      <c r="L2" s="290"/>
      <c r="M2" s="554" t="s">
        <v>447</v>
      </c>
      <c r="N2" s="554"/>
      <c r="O2" s="554"/>
      <c r="P2" s="530"/>
    </row>
    <row r="3" spans="1:16" ht="6" customHeight="1">
      <c r="A3" s="64"/>
      <c r="B3" s="64"/>
      <c r="C3" s="64"/>
      <c r="D3" s="64"/>
      <c r="E3" s="64"/>
      <c r="F3" s="68"/>
      <c r="G3" s="68"/>
      <c r="H3" s="68"/>
      <c r="I3" s="68"/>
      <c r="J3" s="68"/>
      <c r="K3" s="68"/>
      <c r="L3" s="290"/>
      <c r="M3" s="290"/>
      <c r="N3" s="290"/>
      <c r="O3" s="290"/>
      <c r="P3" s="530"/>
    </row>
    <row r="4" spans="1:16" s="154" customFormat="1" ht="21" customHeight="1">
      <c r="A4" s="555" t="s">
        <v>70</v>
      </c>
      <c r="B4" s="543" t="s">
        <v>281</v>
      </c>
      <c r="C4" s="544"/>
      <c r="D4" s="548" t="s">
        <v>250</v>
      </c>
      <c r="E4" s="549"/>
      <c r="F4" s="542" t="s">
        <v>256</v>
      </c>
      <c r="G4" s="502"/>
      <c r="H4" s="502"/>
      <c r="I4" s="502"/>
      <c r="J4" s="502"/>
      <c r="K4" s="502"/>
      <c r="L4" s="502"/>
      <c r="M4" s="503"/>
      <c r="N4" s="491" t="s">
        <v>433</v>
      </c>
      <c r="O4" s="493"/>
      <c r="P4" s="530"/>
    </row>
    <row r="5" spans="1:16" s="154" customFormat="1" ht="21" customHeight="1">
      <c r="A5" s="556"/>
      <c r="B5" s="545"/>
      <c r="C5" s="546"/>
      <c r="D5" s="550"/>
      <c r="E5" s="551"/>
      <c r="F5" s="553" t="s">
        <v>0</v>
      </c>
      <c r="G5" s="553"/>
      <c r="H5" s="553" t="s">
        <v>1</v>
      </c>
      <c r="I5" s="553"/>
      <c r="J5" s="553" t="s">
        <v>2</v>
      </c>
      <c r="K5" s="553"/>
      <c r="L5" s="553" t="s">
        <v>3</v>
      </c>
      <c r="M5" s="553"/>
      <c r="N5" s="553" t="s">
        <v>0</v>
      </c>
      <c r="O5" s="553"/>
      <c r="P5" s="530"/>
    </row>
    <row r="6" spans="1:16" ht="32.25" customHeight="1">
      <c r="A6" s="557"/>
      <c r="B6" s="66" t="s">
        <v>189</v>
      </c>
      <c r="C6" s="66" t="s">
        <v>260</v>
      </c>
      <c r="D6" s="66" t="s">
        <v>189</v>
      </c>
      <c r="E6" s="66" t="s">
        <v>260</v>
      </c>
      <c r="F6" s="66" t="s">
        <v>189</v>
      </c>
      <c r="G6" s="66" t="s">
        <v>260</v>
      </c>
      <c r="H6" s="66" t="s">
        <v>189</v>
      </c>
      <c r="I6" s="66" t="s">
        <v>260</v>
      </c>
      <c r="J6" s="66" t="s">
        <v>189</v>
      </c>
      <c r="K6" s="66" t="s">
        <v>260</v>
      </c>
      <c r="L6" s="66" t="s">
        <v>189</v>
      </c>
      <c r="M6" s="66" t="s">
        <v>260</v>
      </c>
      <c r="N6" s="66" t="s">
        <v>189</v>
      </c>
      <c r="O6" s="66" t="s">
        <v>260</v>
      </c>
      <c r="P6" s="530"/>
    </row>
    <row r="7" spans="1:16" s="154" customFormat="1" ht="18" customHeight="1">
      <c r="A7" s="328" t="s">
        <v>63</v>
      </c>
      <c r="B7" s="268">
        <f aca="true" t="shared" si="0" ref="B7:O7">SUM(B8:B25)</f>
        <v>4169109</v>
      </c>
      <c r="C7" s="268">
        <f t="shared" si="0"/>
        <v>4928057</v>
      </c>
      <c r="D7" s="268">
        <f t="shared" si="0"/>
        <v>3319341</v>
      </c>
      <c r="E7" s="268">
        <f t="shared" si="0"/>
        <v>4997033</v>
      </c>
      <c r="F7" s="329">
        <f t="shared" si="0"/>
        <v>796636</v>
      </c>
      <c r="G7" s="329">
        <f t="shared" si="0"/>
        <v>1022588</v>
      </c>
      <c r="H7" s="329">
        <f t="shared" si="0"/>
        <v>899000</v>
      </c>
      <c r="I7" s="329">
        <f t="shared" si="0"/>
        <v>1352387</v>
      </c>
      <c r="J7" s="329">
        <f t="shared" si="0"/>
        <v>596263</v>
      </c>
      <c r="K7" s="329">
        <f t="shared" si="0"/>
        <v>1286879</v>
      </c>
      <c r="L7" s="329">
        <f t="shared" si="0"/>
        <v>1027442</v>
      </c>
      <c r="M7" s="329">
        <f t="shared" si="0"/>
        <v>1335179</v>
      </c>
      <c r="N7" s="329">
        <f t="shared" si="0"/>
        <v>818647</v>
      </c>
      <c r="O7" s="329">
        <f t="shared" si="0"/>
        <v>1140801</v>
      </c>
      <c r="P7" s="530"/>
    </row>
    <row r="8" spans="1:16" s="154" customFormat="1" ht="18" customHeight="1">
      <c r="A8" s="326" t="s">
        <v>73</v>
      </c>
      <c r="B8" s="309" t="s">
        <v>291</v>
      </c>
      <c r="C8" s="310">
        <v>10165</v>
      </c>
      <c r="D8" s="330">
        <f>SUM(F8,H8,J8,L8)</f>
        <v>0</v>
      </c>
      <c r="E8" s="310">
        <f>SUM(G8,I8,K8,M8)</f>
        <v>1650</v>
      </c>
      <c r="F8" s="330">
        <v>0</v>
      </c>
      <c r="G8" s="331">
        <v>569</v>
      </c>
      <c r="H8" s="332">
        <v>0</v>
      </c>
      <c r="I8" s="332">
        <v>0</v>
      </c>
      <c r="J8" s="332">
        <v>0</v>
      </c>
      <c r="K8" s="333">
        <v>527</v>
      </c>
      <c r="L8" s="332">
        <v>0</v>
      </c>
      <c r="M8" s="333">
        <v>554</v>
      </c>
      <c r="N8" s="332">
        <v>0</v>
      </c>
      <c r="O8" s="333">
        <v>10409</v>
      </c>
      <c r="P8" s="530"/>
    </row>
    <row r="9" spans="1:16" s="154" customFormat="1" ht="18" customHeight="1">
      <c r="A9" s="326" t="s">
        <v>74</v>
      </c>
      <c r="B9" s="311">
        <v>693</v>
      </c>
      <c r="C9" s="310">
        <v>167344</v>
      </c>
      <c r="D9" s="311">
        <f aca="true" t="shared" si="1" ref="D9:D25">SUM(F9,H9,J9,L9)</f>
        <v>212</v>
      </c>
      <c r="E9" s="310">
        <f aca="true" t="shared" si="2" ref="E9:E25">SUM(G9,I9,K9,M9)</f>
        <v>103904</v>
      </c>
      <c r="F9" s="333">
        <v>6</v>
      </c>
      <c r="G9" s="331">
        <v>36805</v>
      </c>
      <c r="H9" s="333">
        <v>30</v>
      </c>
      <c r="I9" s="333">
        <v>27100</v>
      </c>
      <c r="J9" s="333">
        <v>1</v>
      </c>
      <c r="K9" s="333">
        <v>17088</v>
      </c>
      <c r="L9" s="333">
        <v>175</v>
      </c>
      <c r="M9" s="333">
        <v>22911</v>
      </c>
      <c r="N9" s="332">
        <v>0</v>
      </c>
      <c r="O9" s="333">
        <v>17165</v>
      </c>
      <c r="P9" s="530"/>
    </row>
    <row r="10" spans="1:16" s="154" customFormat="1" ht="18" customHeight="1">
      <c r="A10" s="326" t="s">
        <v>91</v>
      </c>
      <c r="B10" s="309" t="s">
        <v>291</v>
      </c>
      <c r="C10" s="312">
        <v>65</v>
      </c>
      <c r="D10" s="311">
        <f t="shared" si="1"/>
        <v>5979</v>
      </c>
      <c r="E10" s="312">
        <f t="shared" si="2"/>
        <v>938</v>
      </c>
      <c r="F10" s="330">
        <v>0</v>
      </c>
      <c r="G10" s="330">
        <v>0</v>
      </c>
      <c r="H10" s="332">
        <v>0</v>
      </c>
      <c r="I10" s="334">
        <v>0</v>
      </c>
      <c r="J10" s="333">
        <v>13</v>
      </c>
      <c r="K10" s="333">
        <v>349</v>
      </c>
      <c r="L10" s="333">
        <v>5966</v>
      </c>
      <c r="M10" s="333">
        <v>589</v>
      </c>
      <c r="N10" s="332">
        <v>0</v>
      </c>
      <c r="O10" s="332">
        <v>0</v>
      </c>
      <c r="P10" s="530"/>
    </row>
    <row r="11" spans="1:16" ht="18" customHeight="1">
      <c r="A11" s="326" t="s">
        <v>85</v>
      </c>
      <c r="B11" s="310">
        <v>130935</v>
      </c>
      <c r="C11" s="310">
        <v>18224</v>
      </c>
      <c r="D11" s="310">
        <f t="shared" si="1"/>
        <v>9632</v>
      </c>
      <c r="E11" s="310">
        <f t="shared" si="2"/>
        <v>1627</v>
      </c>
      <c r="F11" s="330">
        <v>0</v>
      </c>
      <c r="G11" s="330">
        <v>0</v>
      </c>
      <c r="H11" s="261">
        <v>1203</v>
      </c>
      <c r="I11" s="261">
        <v>1627</v>
      </c>
      <c r="J11" s="332">
        <v>0</v>
      </c>
      <c r="K11" s="334">
        <v>0</v>
      </c>
      <c r="L11" s="333">
        <v>8429</v>
      </c>
      <c r="M11" s="334">
        <v>0</v>
      </c>
      <c r="N11" s="463">
        <v>5881</v>
      </c>
      <c r="O11" s="334">
        <v>0</v>
      </c>
      <c r="P11" s="530"/>
    </row>
    <row r="12" spans="1:16" s="154" customFormat="1" ht="18" customHeight="1">
      <c r="A12" s="326" t="s">
        <v>104</v>
      </c>
      <c r="B12" s="312">
        <v>961084</v>
      </c>
      <c r="C12" s="310">
        <v>6175</v>
      </c>
      <c r="D12" s="312">
        <f t="shared" si="1"/>
        <v>833556</v>
      </c>
      <c r="E12" s="310">
        <f t="shared" si="2"/>
        <v>9018</v>
      </c>
      <c r="F12" s="333">
        <v>172586</v>
      </c>
      <c r="G12" s="331">
        <v>601</v>
      </c>
      <c r="H12" s="333">
        <v>161032</v>
      </c>
      <c r="I12" s="333">
        <v>879</v>
      </c>
      <c r="J12" s="333">
        <v>263462</v>
      </c>
      <c r="K12" s="333">
        <v>3410</v>
      </c>
      <c r="L12" s="333">
        <v>236476</v>
      </c>
      <c r="M12" s="333">
        <v>4128</v>
      </c>
      <c r="N12" s="333">
        <v>177167</v>
      </c>
      <c r="O12" s="333">
        <v>3446</v>
      </c>
      <c r="P12" s="530"/>
    </row>
    <row r="13" spans="1:16" s="154" customFormat="1" ht="18" customHeight="1">
      <c r="A13" s="326" t="s">
        <v>147</v>
      </c>
      <c r="B13" s="309" t="s">
        <v>291</v>
      </c>
      <c r="C13" s="310">
        <v>105</v>
      </c>
      <c r="D13" s="330">
        <f t="shared" si="1"/>
        <v>0</v>
      </c>
      <c r="E13" s="310">
        <f t="shared" si="2"/>
        <v>314</v>
      </c>
      <c r="F13" s="330">
        <v>0</v>
      </c>
      <c r="G13" s="331">
        <v>220</v>
      </c>
      <c r="H13" s="332">
        <v>0</v>
      </c>
      <c r="I13" s="261">
        <v>28</v>
      </c>
      <c r="J13" s="332">
        <v>0</v>
      </c>
      <c r="K13" s="334">
        <v>0</v>
      </c>
      <c r="L13" s="334">
        <v>0</v>
      </c>
      <c r="M13" s="333">
        <v>66</v>
      </c>
      <c r="N13" s="334">
        <v>0</v>
      </c>
      <c r="O13" s="333">
        <v>218</v>
      </c>
      <c r="P13" s="530"/>
    </row>
    <row r="14" spans="1:16" s="154" customFormat="1" ht="18" customHeight="1">
      <c r="A14" s="326" t="s">
        <v>75</v>
      </c>
      <c r="B14" s="310">
        <v>20463</v>
      </c>
      <c r="C14" s="310">
        <v>84425</v>
      </c>
      <c r="D14" s="310">
        <f t="shared" si="1"/>
        <v>2764</v>
      </c>
      <c r="E14" s="310">
        <f t="shared" si="2"/>
        <v>20823</v>
      </c>
      <c r="F14" s="330">
        <v>0</v>
      </c>
      <c r="G14" s="331">
        <v>20188</v>
      </c>
      <c r="H14" s="333">
        <v>1451</v>
      </c>
      <c r="I14" s="333">
        <v>635</v>
      </c>
      <c r="J14" s="333">
        <v>1313</v>
      </c>
      <c r="K14" s="334">
        <v>0</v>
      </c>
      <c r="L14" s="334">
        <v>0</v>
      </c>
      <c r="M14" s="334">
        <v>0</v>
      </c>
      <c r="N14" s="333">
        <v>1143</v>
      </c>
      <c r="O14" s="333">
        <v>33</v>
      </c>
      <c r="P14" s="530"/>
    </row>
    <row r="15" spans="1:16" s="154" customFormat="1" ht="18" customHeight="1">
      <c r="A15" s="335" t="s">
        <v>24</v>
      </c>
      <c r="B15" s="310">
        <v>1038232</v>
      </c>
      <c r="C15" s="310">
        <v>245632</v>
      </c>
      <c r="D15" s="310">
        <f t="shared" si="1"/>
        <v>1088846</v>
      </c>
      <c r="E15" s="310">
        <f t="shared" si="2"/>
        <v>223904</v>
      </c>
      <c r="F15" s="333">
        <v>240531</v>
      </c>
      <c r="G15" s="331">
        <v>56802</v>
      </c>
      <c r="H15" s="333">
        <v>484118</v>
      </c>
      <c r="I15" s="333">
        <v>47128</v>
      </c>
      <c r="J15" s="333">
        <v>82067</v>
      </c>
      <c r="K15" s="333">
        <v>32662</v>
      </c>
      <c r="L15" s="333">
        <v>282130</v>
      </c>
      <c r="M15" s="333">
        <v>87312</v>
      </c>
      <c r="N15" s="333">
        <v>267748</v>
      </c>
      <c r="O15" s="333">
        <v>99041</v>
      </c>
      <c r="P15" s="530"/>
    </row>
    <row r="16" spans="1:16" ht="18" customHeight="1">
      <c r="A16" s="335" t="s">
        <v>190</v>
      </c>
      <c r="B16" s="330">
        <v>0</v>
      </c>
      <c r="C16" s="330">
        <v>0</v>
      </c>
      <c r="D16" s="310">
        <f t="shared" si="1"/>
        <v>29</v>
      </c>
      <c r="E16" s="330">
        <f t="shared" si="2"/>
        <v>0</v>
      </c>
      <c r="F16" s="330">
        <v>0</v>
      </c>
      <c r="G16" s="330">
        <v>0</v>
      </c>
      <c r="H16" s="330">
        <v>0</v>
      </c>
      <c r="I16" s="330">
        <v>0</v>
      </c>
      <c r="J16" s="330">
        <v>0</v>
      </c>
      <c r="K16" s="330">
        <v>0</v>
      </c>
      <c r="L16" s="333">
        <v>29</v>
      </c>
      <c r="M16" s="330">
        <v>0</v>
      </c>
      <c r="N16" s="330">
        <v>0</v>
      </c>
      <c r="O16" s="333">
        <v>2463</v>
      </c>
      <c r="P16" s="530"/>
    </row>
    <row r="17" spans="1:16" s="154" customFormat="1" ht="18" customHeight="1">
      <c r="A17" s="326" t="s">
        <v>180</v>
      </c>
      <c r="B17" s="286">
        <v>657168</v>
      </c>
      <c r="C17" s="310">
        <v>3451260</v>
      </c>
      <c r="D17" s="286">
        <f t="shared" si="1"/>
        <v>542846</v>
      </c>
      <c r="E17" s="310">
        <f t="shared" si="2"/>
        <v>3605708</v>
      </c>
      <c r="F17" s="333">
        <v>128162</v>
      </c>
      <c r="G17" s="331">
        <v>711590</v>
      </c>
      <c r="H17" s="333">
        <v>157950</v>
      </c>
      <c r="I17" s="333">
        <v>1012399</v>
      </c>
      <c r="J17" s="333">
        <v>133763</v>
      </c>
      <c r="K17" s="333">
        <v>989907</v>
      </c>
      <c r="L17" s="333">
        <v>122971</v>
      </c>
      <c r="M17" s="333">
        <v>891812</v>
      </c>
      <c r="N17" s="333">
        <v>107570</v>
      </c>
      <c r="O17" s="333">
        <v>790696</v>
      </c>
      <c r="P17" s="530"/>
    </row>
    <row r="18" spans="1:16" s="154" customFormat="1" ht="18" customHeight="1">
      <c r="A18" s="326" t="s">
        <v>64</v>
      </c>
      <c r="B18" s="286">
        <v>88543</v>
      </c>
      <c r="C18" s="310">
        <v>24672</v>
      </c>
      <c r="D18" s="286">
        <f t="shared" si="1"/>
        <v>16388</v>
      </c>
      <c r="E18" s="310">
        <f t="shared" si="2"/>
        <v>3260</v>
      </c>
      <c r="F18" s="333">
        <v>458</v>
      </c>
      <c r="G18" s="331">
        <v>717</v>
      </c>
      <c r="H18" s="333">
        <v>768</v>
      </c>
      <c r="I18" s="302">
        <v>422</v>
      </c>
      <c r="J18" s="261">
        <v>1388</v>
      </c>
      <c r="K18" s="261">
        <v>2121</v>
      </c>
      <c r="L18" s="333">
        <v>13774</v>
      </c>
      <c r="M18" s="330">
        <v>0</v>
      </c>
      <c r="N18" s="333">
        <v>25058</v>
      </c>
      <c r="O18" s="333">
        <v>1997</v>
      </c>
      <c r="P18" s="530"/>
    </row>
    <row r="19" spans="1:16" s="154" customFormat="1" ht="18" customHeight="1">
      <c r="A19" s="326" t="s">
        <v>79</v>
      </c>
      <c r="B19" s="309" t="s">
        <v>291</v>
      </c>
      <c r="C19" s="310">
        <v>39204</v>
      </c>
      <c r="D19" s="310">
        <f t="shared" si="1"/>
        <v>442</v>
      </c>
      <c r="E19" s="310">
        <f t="shared" si="2"/>
        <v>6628</v>
      </c>
      <c r="F19" s="333">
        <v>427</v>
      </c>
      <c r="G19" s="331">
        <v>893</v>
      </c>
      <c r="H19" s="261">
        <v>15</v>
      </c>
      <c r="I19" s="333">
        <v>1516</v>
      </c>
      <c r="J19" s="332">
        <v>0</v>
      </c>
      <c r="K19" s="333">
        <v>2188</v>
      </c>
      <c r="L19" s="332">
        <v>0</v>
      </c>
      <c r="M19" s="333">
        <v>2031</v>
      </c>
      <c r="N19" s="332">
        <v>0</v>
      </c>
      <c r="O19" s="333">
        <v>14309</v>
      </c>
      <c r="P19" s="530"/>
    </row>
    <row r="20" spans="1:16" s="154" customFormat="1" ht="18" customHeight="1">
      <c r="A20" s="326" t="s">
        <v>25</v>
      </c>
      <c r="B20" s="286">
        <v>575804</v>
      </c>
      <c r="C20" s="310">
        <v>769147</v>
      </c>
      <c r="D20" s="286">
        <f t="shared" si="1"/>
        <v>143941</v>
      </c>
      <c r="E20" s="310">
        <f t="shared" si="2"/>
        <v>921933</v>
      </c>
      <c r="F20" s="336">
        <v>92318</v>
      </c>
      <c r="G20" s="331">
        <v>177717</v>
      </c>
      <c r="H20" s="333">
        <v>27916</v>
      </c>
      <c r="I20" s="333">
        <v>235406</v>
      </c>
      <c r="J20" s="333">
        <v>15178</v>
      </c>
      <c r="K20" s="333">
        <v>214753</v>
      </c>
      <c r="L20" s="333">
        <v>8529</v>
      </c>
      <c r="M20" s="333">
        <v>294057</v>
      </c>
      <c r="N20" s="333">
        <v>75779</v>
      </c>
      <c r="O20" s="333">
        <v>177178</v>
      </c>
      <c r="P20" s="530"/>
    </row>
    <row r="21" spans="1:16" ht="18" customHeight="1">
      <c r="A21" s="326" t="s">
        <v>80</v>
      </c>
      <c r="B21" s="312">
        <v>14</v>
      </c>
      <c r="C21" s="330">
        <v>0</v>
      </c>
      <c r="D21" s="330">
        <f t="shared" si="1"/>
        <v>0</v>
      </c>
      <c r="E21" s="330">
        <f t="shared" si="2"/>
        <v>0</v>
      </c>
      <c r="F21" s="330">
        <v>0</v>
      </c>
      <c r="G21" s="330">
        <v>0</v>
      </c>
      <c r="H21" s="330">
        <v>0</v>
      </c>
      <c r="I21" s="330">
        <v>0</v>
      </c>
      <c r="J21" s="330">
        <v>0</v>
      </c>
      <c r="K21" s="330">
        <v>0</v>
      </c>
      <c r="L21" s="330">
        <v>0</v>
      </c>
      <c r="M21" s="330">
        <v>0</v>
      </c>
      <c r="N21" s="330">
        <v>0</v>
      </c>
      <c r="O21" s="330">
        <v>0</v>
      </c>
      <c r="P21" s="530"/>
    </row>
    <row r="22" spans="1:16" s="154" customFormat="1" ht="18" customHeight="1">
      <c r="A22" s="326" t="s">
        <v>81</v>
      </c>
      <c r="B22" s="286">
        <v>298708</v>
      </c>
      <c r="C22" s="310">
        <v>188</v>
      </c>
      <c r="D22" s="286">
        <f t="shared" si="1"/>
        <v>306843</v>
      </c>
      <c r="E22" s="310">
        <f t="shared" si="2"/>
        <v>175</v>
      </c>
      <c r="F22" s="333">
        <v>114459</v>
      </c>
      <c r="G22" s="330">
        <v>0</v>
      </c>
      <c r="H22" s="333">
        <v>59900</v>
      </c>
      <c r="I22" s="330">
        <v>0</v>
      </c>
      <c r="J22" s="333">
        <v>54067</v>
      </c>
      <c r="K22" s="333">
        <v>169</v>
      </c>
      <c r="L22" s="333">
        <v>78417</v>
      </c>
      <c r="M22" s="333">
        <v>6</v>
      </c>
      <c r="N22" s="333">
        <v>61582</v>
      </c>
      <c r="O22" s="330">
        <v>0</v>
      </c>
      <c r="P22" s="530"/>
    </row>
    <row r="23" spans="1:16" s="154" customFormat="1" ht="18" customHeight="1">
      <c r="A23" s="326" t="s">
        <v>27</v>
      </c>
      <c r="B23" s="312">
        <v>45666</v>
      </c>
      <c r="C23" s="310">
        <v>49647</v>
      </c>
      <c r="D23" s="312">
        <f t="shared" si="1"/>
        <v>3213</v>
      </c>
      <c r="E23" s="310">
        <f t="shared" si="2"/>
        <v>25905</v>
      </c>
      <c r="F23" s="333">
        <v>105</v>
      </c>
      <c r="G23" s="331">
        <v>5222</v>
      </c>
      <c r="H23" s="333">
        <v>3076</v>
      </c>
      <c r="I23" s="333">
        <v>4065</v>
      </c>
      <c r="J23" s="333">
        <v>1</v>
      </c>
      <c r="K23" s="333">
        <v>5214</v>
      </c>
      <c r="L23" s="333">
        <v>31</v>
      </c>
      <c r="M23" s="333">
        <v>11404</v>
      </c>
      <c r="N23" s="333">
        <v>2511</v>
      </c>
      <c r="O23" s="333">
        <v>6219</v>
      </c>
      <c r="P23" s="530"/>
    </row>
    <row r="24" spans="1:16" s="154" customFormat="1" ht="18" customHeight="1">
      <c r="A24" s="326" t="s">
        <v>82</v>
      </c>
      <c r="B24" s="310">
        <v>226488</v>
      </c>
      <c r="C24" s="310">
        <v>40730</v>
      </c>
      <c r="D24" s="310">
        <f t="shared" si="1"/>
        <v>235307</v>
      </c>
      <c r="E24" s="310">
        <f t="shared" si="2"/>
        <v>19596</v>
      </c>
      <c r="F24" s="333">
        <v>44060</v>
      </c>
      <c r="G24" s="331">
        <v>6303</v>
      </c>
      <c r="H24" s="333">
        <v>222</v>
      </c>
      <c r="I24" s="333">
        <v>1835</v>
      </c>
      <c r="J24" s="333">
        <v>478</v>
      </c>
      <c r="K24" s="333">
        <v>7380</v>
      </c>
      <c r="L24" s="333">
        <v>190547</v>
      </c>
      <c r="M24" s="333">
        <v>4078</v>
      </c>
      <c r="N24" s="333">
        <v>72432</v>
      </c>
      <c r="O24" s="333">
        <v>8871</v>
      </c>
      <c r="P24" s="530"/>
    </row>
    <row r="25" spans="1:16" s="154" customFormat="1" ht="18" customHeight="1">
      <c r="A25" s="327" t="s">
        <v>29</v>
      </c>
      <c r="B25" s="313">
        <v>125311</v>
      </c>
      <c r="C25" s="313">
        <v>21074</v>
      </c>
      <c r="D25" s="313">
        <f t="shared" si="1"/>
        <v>129343</v>
      </c>
      <c r="E25" s="313">
        <f t="shared" si="2"/>
        <v>51650</v>
      </c>
      <c r="F25" s="337">
        <v>3524</v>
      </c>
      <c r="G25" s="338">
        <v>4961</v>
      </c>
      <c r="H25" s="337">
        <v>1319</v>
      </c>
      <c r="I25" s="337">
        <v>19347</v>
      </c>
      <c r="J25" s="337">
        <v>44532</v>
      </c>
      <c r="K25" s="337">
        <v>11111</v>
      </c>
      <c r="L25" s="337">
        <v>79968</v>
      </c>
      <c r="M25" s="337">
        <v>16231</v>
      </c>
      <c r="N25" s="337">
        <v>21776</v>
      </c>
      <c r="O25" s="337">
        <v>8756</v>
      </c>
      <c r="P25" s="530"/>
    </row>
    <row r="26" spans="1:15" ht="6.75" customHeight="1">
      <c r="A26" s="149"/>
      <c r="B26" s="155"/>
      <c r="C26" s="155"/>
      <c r="D26" s="155"/>
      <c r="E26" s="155"/>
      <c r="F26" s="156"/>
      <c r="G26" s="156"/>
      <c r="H26" s="156"/>
      <c r="I26" s="156"/>
      <c r="J26" s="156"/>
      <c r="K26" s="156"/>
      <c r="L26" s="293"/>
      <c r="M26" s="293"/>
      <c r="N26" s="293"/>
      <c r="O26" s="293"/>
    </row>
    <row r="27" spans="1:15" s="154" customFormat="1" ht="15.75" customHeight="1">
      <c r="A27" s="176" t="s">
        <v>242</v>
      </c>
      <c r="B27" s="176"/>
      <c r="C27" s="176"/>
      <c r="D27" s="176"/>
      <c r="E27" s="176"/>
      <c r="F27" s="149"/>
      <c r="G27" s="149"/>
      <c r="H27" s="149"/>
      <c r="I27" s="149"/>
      <c r="J27" s="149"/>
      <c r="K27" s="149"/>
      <c r="L27" s="294"/>
      <c r="M27" s="294"/>
      <c r="N27" s="294"/>
      <c r="O27" s="294"/>
    </row>
    <row r="28" spans="1:15" s="154" customFormat="1" ht="12.75" customHeight="1">
      <c r="A28" s="148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294"/>
      <c r="M28" s="294"/>
      <c r="N28" s="294"/>
      <c r="O28" s="294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7.5" customHeight="1"/>
  </sheetData>
  <sheetProtection/>
  <mergeCells count="12">
    <mergeCell ref="L5:M5"/>
    <mergeCell ref="J5:K5"/>
    <mergeCell ref="D4:E5"/>
    <mergeCell ref="N5:O5"/>
    <mergeCell ref="N4:O4"/>
    <mergeCell ref="M2:O2"/>
    <mergeCell ref="P1:P25"/>
    <mergeCell ref="A4:A6"/>
    <mergeCell ref="H5:I5"/>
    <mergeCell ref="F4:M4"/>
    <mergeCell ref="F5:G5"/>
    <mergeCell ref="B4:C5"/>
  </mergeCells>
  <printOptions/>
  <pageMargins left="0.2" right="0.17" top="0.66" bottom="0.5" header="0.42" footer="0.16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P23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0.28125" style="0" customWidth="1"/>
    <col min="2" max="2" width="10.140625" style="0" customWidth="1"/>
    <col min="3" max="3" width="9.8515625" style="0" customWidth="1"/>
    <col min="4" max="4" width="10.28125" style="0" customWidth="1"/>
    <col min="5" max="5" width="9.8515625" style="0" customWidth="1"/>
    <col min="6" max="11" width="8.7109375" style="0" customWidth="1"/>
    <col min="12" max="15" width="8.7109375" style="1" customWidth="1"/>
    <col min="16" max="16" width="3.8515625" style="0" customWidth="1"/>
  </cols>
  <sheetData>
    <row r="1" spans="1:16" ht="18">
      <c r="A1" s="65" t="s">
        <v>446</v>
      </c>
      <c r="B1" s="163"/>
      <c r="C1" s="163"/>
      <c r="D1" s="163"/>
      <c r="E1" s="163"/>
      <c r="F1" s="164"/>
      <c r="G1" s="164"/>
      <c r="H1" s="164"/>
      <c r="I1" s="164"/>
      <c r="J1" s="164"/>
      <c r="K1" s="164"/>
      <c r="L1" s="295"/>
      <c r="M1" s="295"/>
      <c r="N1" s="295"/>
      <c r="O1" s="295"/>
      <c r="P1" s="530" t="s">
        <v>240</v>
      </c>
    </row>
    <row r="2" spans="1:16" ht="12.75">
      <c r="A2" s="152"/>
      <c r="B2" s="163"/>
      <c r="C2" s="163"/>
      <c r="D2" s="163"/>
      <c r="E2" s="163"/>
      <c r="F2" s="165"/>
      <c r="G2" s="165"/>
      <c r="H2" s="165"/>
      <c r="I2" s="165"/>
      <c r="J2" s="165"/>
      <c r="K2" s="165"/>
      <c r="M2" s="387" t="s">
        <v>448</v>
      </c>
      <c r="N2" s="387"/>
      <c r="O2" s="386"/>
      <c r="P2" s="530"/>
    </row>
    <row r="3" spans="1:16" ht="12.75">
      <c r="A3" s="537" t="s">
        <v>71</v>
      </c>
      <c r="B3" s="560" t="s">
        <v>281</v>
      </c>
      <c r="C3" s="561"/>
      <c r="D3" s="548" t="s">
        <v>250</v>
      </c>
      <c r="E3" s="549"/>
      <c r="F3" s="564" t="s">
        <v>261</v>
      </c>
      <c r="G3" s="502"/>
      <c r="H3" s="502"/>
      <c r="I3" s="502"/>
      <c r="J3" s="502"/>
      <c r="K3" s="502"/>
      <c r="L3" s="502"/>
      <c r="M3" s="503"/>
      <c r="N3" s="491" t="s">
        <v>433</v>
      </c>
      <c r="O3" s="493"/>
      <c r="P3" s="530"/>
    </row>
    <row r="4" spans="1:16" ht="12.75">
      <c r="A4" s="538"/>
      <c r="B4" s="562"/>
      <c r="C4" s="563"/>
      <c r="D4" s="550"/>
      <c r="E4" s="551"/>
      <c r="F4" s="558" t="s">
        <v>0</v>
      </c>
      <c r="G4" s="558"/>
      <c r="H4" s="558" t="s">
        <v>1</v>
      </c>
      <c r="I4" s="558"/>
      <c r="J4" s="558" t="s">
        <v>2</v>
      </c>
      <c r="K4" s="558"/>
      <c r="L4" s="558" t="s">
        <v>3</v>
      </c>
      <c r="M4" s="558"/>
      <c r="N4" s="559" t="s">
        <v>0</v>
      </c>
      <c r="O4" s="559"/>
      <c r="P4" s="530"/>
    </row>
    <row r="5" spans="1:16" ht="36">
      <c r="A5" s="539"/>
      <c r="B5" s="241" t="s">
        <v>189</v>
      </c>
      <c r="C5" s="66" t="s">
        <v>260</v>
      </c>
      <c r="D5" s="241" t="s">
        <v>189</v>
      </c>
      <c r="E5" s="66" t="s">
        <v>260</v>
      </c>
      <c r="F5" s="241" t="s">
        <v>189</v>
      </c>
      <c r="G5" s="66" t="s">
        <v>260</v>
      </c>
      <c r="H5" s="241" t="s">
        <v>189</v>
      </c>
      <c r="I5" s="66" t="s">
        <v>260</v>
      </c>
      <c r="J5" s="241" t="s">
        <v>189</v>
      </c>
      <c r="K5" s="66" t="s">
        <v>260</v>
      </c>
      <c r="L5" s="241" t="s">
        <v>189</v>
      </c>
      <c r="M5" s="66" t="s">
        <v>260</v>
      </c>
      <c r="N5" s="241" t="s">
        <v>189</v>
      </c>
      <c r="O5" s="66" t="s">
        <v>260</v>
      </c>
      <c r="P5" s="530"/>
    </row>
    <row r="6" spans="1:16" ht="25.5" customHeight="1">
      <c r="A6" s="343" t="s">
        <v>63</v>
      </c>
      <c r="B6" s="268">
        <f aca="true" t="shared" si="0" ref="B6:O6">SUM(B7:B20)</f>
        <v>13232380</v>
      </c>
      <c r="C6" s="268">
        <f t="shared" si="0"/>
        <v>6615338</v>
      </c>
      <c r="D6" s="268">
        <f t="shared" si="0"/>
        <v>11984993</v>
      </c>
      <c r="E6" s="268">
        <f t="shared" si="0"/>
        <v>7413897</v>
      </c>
      <c r="F6" s="316">
        <f t="shared" si="0"/>
        <v>2921402</v>
      </c>
      <c r="G6" s="316">
        <f t="shared" si="0"/>
        <v>1545153</v>
      </c>
      <c r="H6" s="316">
        <f t="shared" si="0"/>
        <v>3094937</v>
      </c>
      <c r="I6" s="316">
        <f t="shared" si="0"/>
        <v>1906966</v>
      </c>
      <c r="J6" s="316">
        <f t="shared" si="0"/>
        <v>2609394</v>
      </c>
      <c r="K6" s="316">
        <f t="shared" si="0"/>
        <v>1966124</v>
      </c>
      <c r="L6" s="316">
        <f t="shared" si="0"/>
        <v>3359260</v>
      </c>
      <c r="M6" s="316">
        <f t="shared" si="0"/>
        <v>1995654</v>
      </c>
      <c r="N6" s="316">
        <f t="shared" si="0"/>
        <v>3153480</v>
      </c>
      <c r="O6" s="316">
        <f t="shared" si="0"/>
        <v>1647275</v>
      </c>
      <c r="P6" s="530"/>
    </row>
    <row r="7" spans="1:16" ht="25.5" customHeight="1">
      <c r="A7" s="344" t="s">
        <v>72</v>
      </c>
      <c r="B7" s="305">
        <v>574</v>
      </c>
      <c r="C7" s="339">
        <v>16797</v>
      </c>
      <c r="D7" s="345">
        <f>SUM(F7,H7,J7,L7)</f>
        <v>574</v>
      </c>
      <c r="E7" s="339">
        <f>SUM(G7,I7,K7,M7)</f>
        <v>73751</v>
      </c>
      <c r="F7" s="345">
        <v>0</v>
      </c>
      <c r="G7" s="217">
        <v>1209</v>
      </c>
      <c r="H7" s="345">
        <v>0</v>
      </c>
      <c r="I7" s="217">
        <v>6731</v>
      </c>
      <c r="J7" s="345">
        <v>0</v>
      </c>
      <c r="K7" s="218">
        <v>43712</v>
      </c>
      <c r="L7" s="217">
        <v>574</v>
      </c>
      <c r="M7" s="217">
        <v>22099</v>
      </c>
      <c r="N7" s="345">
        <v>0</v>
      </c>
      <c r="O7" s="217">
        <v>12688</v>
      </c>
      <c r="P7" s="530"/>
    </row>
    <row r="8" spans="1:16" ht="25.5" customHeight="1">
      <c r="A8" s="344" t="s">
        <v>83</v>
      </c>
      <c r="B8" s="302">
        <v>51269</v>
      </c>
      <c r="C8" s="302">
        <v>6735</v>
      </c>
      <c r="D8" s="302">
        <f aca="true" t="shared" si="1" ref="D8:D20">SUM(F8,H8,J8,L8)</f>
        <v>15160</v>
      </c>
      <c r="E8" s="302">
        <f aca="true" t="shared" si="2" ref="E8:E20">SUM(G8,I8,K8,M8)</f>
        <v>3878</v>
      </c>
      <c r="F8" s="217">
        <v>5843</v>
      </c>
      <c r="G8" s="218">
        <v>460</v>
      </c>
      <c r="H8" s="217">
        <v>5759</v>
      </c>
      <c r="I8" s="217">
        <v>1004</v>
      </c>
      <c r="J8" s="217">
        <v>1809</v>
      </c>
      <c r="K8" s="217">
        <v>1434</v>
      </c>
      <c r="L8" s="217">
        <v>1749</v>
      </c>
      <c r="M8" s="217">
        <v>980</v>
      </c>
      <c r="N8" s="217">
        <v>25</v>
      </c>
      <c r="O8" s="217">
        <v>666</v>
      </c>
      <c r="P8" s="530"/>
    </row>
    <row r="9" spans="1:16" ht="25.5" customHeight="1">
      <c r="A9" s="344" t="s">
        <v>84</v>
      </c>
      <c r="B9" s="340">
        <v>130935</v>
      </c>
      <c r="C9" s="341">
        <v>18224</v>
      </c>
      <c r="D9" s="340">
        <f t="shared" si="1"/>
        <v>9632</v>
      </c>
      <c r="E9" s="341">
        <f t="shared" si="2"/>
        <v>1627</v>
      </c>
      <c r="F9" s="330">
        <v>0</v>
      </c>
      <c r="G9" s="330">
        <v>0</v>
      </c>
      <c r="H9" s="269">
        <v>1203</v>
      </c>
      <c r="I9" s="269">
        <v>1627</v>
      </c>
      <c r="J9" s="345">
        <v>0</v>
      </c>
      <c r="K9" s="345">
        <v>0</v>
      </c>
      <c r="L9" s="217">
        <v>8429</v>
      </c>
      <c r="M9" s="345">
        <v>0</v>
      </c>
      <c r="N9" s="217">
        <v>5881</v>
      </c>
      <c r="O9" s="345">
        <v>0</v>
      </c>
      <c r="P9" s="530"/>
    </row>
    <row r="10" spans="1:16" ht="25.5" customHeight="1">
      <c r="A10" s="344" t="s">
        <v>76</v>
      </c>
      <c r="B10" s="341">
        <v>14034</v>
      </c>
      <c r="C10" s="303">
        <v>28115</v>
      </c>
      <c r="D10" s="341">
        <f t="shared" si="1"/>
        <v>12861</v>
      </c>
      <c r="E10" s="303">
        <f t="shared" si="2"/>
        <v>19426</v>
      </c>
      <c r="F10" s="217">
        <v>2653</v>
      </c>
      <c r="G10" s="218">
        <v>2689</v>
      </c>
      <c r="H10" s="217">
        <v>1582</v>
      </c>
      <c r="I10" s="217">
        <v>6333</v>
      </c>
      <c r="J10" s="217">
        <v>545</v>
      </c>
      <c r="K10" s="217">
        <v>5823</v>
      </c>
      <c r="L10" s="217">
        <v>8081</v>
      </c>
      <c r="M10" s="217">
        <v>4581</v>
      </c>
      <c r="N10" s="217">
        <v>21831</v>
      </c>
      <c r="O10" s="217">
        <v>10770</v>
      </c>
      <c r="P10" s="530"/>
    </row>
    <row r="11" spans="1:16" ht="25.5" customHeight="1">
      <c r="A11" s="344" t="s">
        <v>180</v>
      </c>
      <c r="B11" s="301">
        <v>657168</v>
      </c>
      <c r="C11" s="299">
        <v>3451260</v>
      </c>
      <c r="D11" s="301">
        <f t="shared" si="1"/>
        <v>542846</v>
      </c>
      <c r="E11" s="299">
        <f t="shared" si="2"/>
        <v>3605708</v>
      </c>
      <c r="F11" s="217">
        <v>128162</v>
      </c>
      <c r="G11" s="218">
        <v>711590</v>
      </c>
      <c r="H11" s="217">
        <v>157950</v>
      </c>
      <c r="I11" s="217">
        <v>1012399</v>
      </c>
      <c r="J11" s="217">
        <v>133763</v>
      </c>
      <c r="K11" s="217">
        <v>989907</v>
      </c>
      <c r="L11" s="217">
        <v>122971</v>
      </c>
      <c r="M11" s="217">
        <v>891812</v>
      </c>
      <c r="N11" s="217">
        <v>107570</v>
      </c>
      <c r="O11" s="217">
        <v>790696</v>
      </c>
      <c r="P11" s="530"/>
    </row>
    <row r="12" spans="1:16" ht="25.5" customHeight="1">
      <c r="A12" s="344" t="s">
        <v>64</v>
      </c>
      <c r="B12" s="301">
        <v>88543</v>
      </c>
      <c r="C12" s="302">
        <v>24672</v>
      </c>
      <c r="D12" s="301">
        <f t="shared" si="1"/>
        <v>16388</v>
      </c>
      <c r="E12" s="302">
        <f t="shared" si="2"/>
        <v>3260</v>
      </c>
      <c r="F12" s="217">
        <v>458</v>
      </c>
      <c r="G12" s="218">
        <v>717</v>
      </c>
      <c r="H12" s="217">
        <v>768</v>
      </c>
      <c r="I12" s="261">
        <v>422</v>
      </c>
      <c r="J12" s="261">
        <v>1388</v>
      </c>
      <c r="K12" s="261">
        <v>2121</v>
      </c>
      <c r="L12" s="217">
        <v>13774</v>
      </c>
      <c r="M12" s="345">
        <v>0</v>
      </c>
      <c r="N12" s="217">
        <v>25058</v>
      </c>
      <c r="O12" s="217">
        <v>1997</v>
      </c>
      <c r="P12" s="530"/>
    </row>
    <row r="13" spans="1:16" ht="25.5" customHeight="1">
      <c r="A13" s="344" t="s">
        <v>77</v>
      </c>
      <c r="B13" s="302">
        <v>189663</v>
      </c>
      <c r="C13" s="302">
        <v>51371</v>
      </c>
      <c r="D13" s="302">
        <f t="shared" si="1"/>
        <v>268308</v>
      </c>
      <c r="E13" s="302">
        <f t="shared" si="2"/>
        <v>80928</v>
      </c>
      <c r="F13" s="217">
        <v>170269</v>
      </c>
      <c r="G13" s="218">
        <v>5557</v>
      </c>
      <c r="H13" s="217">
        <v>23072</v>
      </c>
      <c r="I13" s="217">
        <v>10577</v>
      </c>
      <c r="J13" s="217">
        <v>27952</v>
      </c>
      <c r="K13" s="217">
        <v>29864</v>
      </c>
      <c r="L13" s="217">
        <v>47015</v>
      </c>
      <c r="M13" s="217">
        <v>34930</v>
      </c>
      <c r="N13" s="217">
        <v>87878</v>
      </c>
      <c r="O13" s="217">
        <v>15800</v>
      </c>
      <c r="P13" s="530"/>
    </row>
    <row r="14" spans="1:16" ht="25.5" customHeight="1">
      <c r="A14" s="344" t="s">
        <v>78</v>
      </c>
      <c r="B14" s="302">
        <v>22219</v>
      </c>
      <c r="C14" s="302">
        <v>2579</v>
      </c>
      <c r="D14" s="302">
        <f t="shared" si="1"/>
        <v>34837</v>
      </c>
      <c r="E14" s="302">
        <f t="shared" si="2"/>
        <v>2647</v>
      </c>
      <c r="F14" s="217">
        <v>6771</v>
      </c>
      <c r="G14" s="330">
        <v>0</v>
      </c>
      <c r="H14" s="346">
        <v>17175</v>
      </c>
      <c r="I14" s="346">
        <v>323</v>
      </c>
      <c r="J14" s="346">
        <v>6375</v>
      </c>
      <c r="K14" s="346">
        <v>1301</v>
      </c>
      <c r="L14" s="217">
        <v>4516</v>
      </c>
      <c r="M14" s="217">
        <v>1023</v>
      </c>
      <c r="N14" s="217">
        <v>8253</v>
      </c>
      <c r="O14" s="217">
        <v>544</v>
      </c>
      <c r="P14" s="530"/>
    </row>
    <row r="15" spans="1:16" ht="25.5" customHeight="1">
      <c r="A15" s="344" t="s">
        <v>25</v>
      </c>
      <c r="B15" s="302">
        <v>575804</v>
      </c>
      <c r="C15" s="302">
        <v>769147</v>
      </c>
      <c r="D15" s="302">
        <f t="shared" si="1"/>
        <v>143941</v>
      </c>
      <c r="E15" s="302">
        <f t="shared" si="2"/>
        <v>921933</v>
      </c>
      <c r="F15" s="217">
        <v>92318</v>
      </c>
      <c r="G15" s="218">
        <v>177717</v>
      </c>
      <c r="H15" s="346">
        <v>27916</v>
      </c>
      <c r="I15" s="346">
        <v>235406</v>
      </c>
      <c r="J15" s="346">
        <v>15178</v>
      </c>
      <c r="K15" s="346">
        <v>214753</v>
      </c>
      <c r="L15" s="217">
        <v>8529</v>
      </c>
      <c r="M15" s="217">
        <v>294057</v>
      </c>
      <c r="N15" s="217">
        <v>75779</v>
      </c>
      <c r="O15" s="217">
        <v>177178</v>
      </c>
      <c r="P15" s="530"/>
    </row>
    <row r="16" spans="1:16" ht="25.5" customHeight="1">
      <c r="A16" s="344" t="s">
        <v>169</v>
      </c>
      <c r="B16" s="342">
        <v>10722719</v>
      </c>
      <c r="C16" s="302">
        <v>2145523</v>
      </c>
      <c r="D16" s="342">
        <f t="shared" si="1"/>
        <v>10237581</v>
      </c>
      <c r="E16" s="302">
        <f t="shared" si="2"/>
        <v>2592604</v>
      </c>
      <c r="F16" s="217">
        <v>2349280</v>
      </c>
      <c r="G16" s="218">
        <v>620130</v>
      </c>
      <c r="H16" s="217">
        <v>2787989</v>
      </c>
      <c r="I16" s="217">
        <v>605616</v>
      </c>
      <c r="J16" s="217">
        <v>2316468</v>
      </c>
      <c r="K16" s="217">
        <v>654494</v>
      </c>
      <c r="L16" s="217">
        <v>2783844</v>
      </c>
      <c r="M16" s="217">
        <v>712364</v>
      </c>
      <c r="N16" s="217">
        <v>2652180</v>
      </c>
      <c r="O16" s="217">
        <v>583190</v>
      </c>
      <c r="P16" s="530"/>
    </row>
    <row r="17" spans="1:16" ht="25.5" customHeight="1">
      <c r="A17" s="344" t="s">
        <v>81</v>
      </c>
      <c r="B17" s="301">
        <v>298708</v>
      </c>
      <c r="C17" s="302">
        <v>188</v>
      </c>
      <c r="D17" s="301">
        <f t="shared" si="1"/>
        <v>306843</v>
      </c>
      <c r="E17" s="302">
        <f t="shared" si="2"/>
        <v>175</v>
      </c>
      <c r="F17" s="217">
        <v>114459</v>
      </c>
      <c r="G17" s="345">
        <v>0</v>
      </c>
      <c r="H17" s="346">
        <v>59900</v>
      </c>
      <c r="I17" s="345">
        <v>0</v>
      </c>
      <c r="J17" s="217">
        <v>54067</v>
      </c>
      <c r="K17" s="217">
        <v>169</v>
      </c>
      <c r="L17" s="217">
        <v>78417</v>
      </c>
      <c r="M17" s="217">
        <v>6</v>
      </c>
      <c r="N17" s="217">
        <v>61582</v>
      </c>
      <c r="O17" s="345">
        <v>0</v>
      </c>
      <c r="P17" s="530"/>
    </row>
    <row r="18" spans="1:16" ht="25.5" customHeight="1">
      <c r="A18" s="344" t="s">
        <v>39</v>
      </c>
      <c r="B18" s="302">
        <v>128945</v>
      </c>
      <c r="C18" s="302">
        <v>38923</v>
      </c>
      <c r="D18" s="302">
        <f t="shared" si="1"/>
        <v>31372</v>
      </c>
      <c r="E18" s="302">
        <f t="shared" si="2"/>
        <v>36714</v>
      </c>
      <c r="F18" s="217">
        <v>3605</v>
      </c>
      <c r="G18" s="218">
        <v>13820</v>
      </c>
      <c r="H18" s="217">
        <v>10082</v>
      </c>
      <c r="I18" s="217">
        <v>5346</v>
      </c>
      <c r="J18" s="217">
        <v>6839</v>
      </c>
      <c r="K18" s="217">
        <v>4055</v>
      </c>
      <c r="L18" s="217">
        <v>10846</v>
      </c>
      <c r="M18" s="217">
        <v>13493</v>
      </c>
      <c r="N18" s="217">
        <v>13235</v>
      </c>
      <c r="O18" s="217">
        <v>36119</v>
      </c>
      <c r="P18" s="530"/>
    </row>
    <row r="19" spans="1:16" ht="25.5" customHeight="1">
      <c r="A19" s="344" t="s">
        <v>82</v>
      </c>
      <c r="B19" s="302">
        <v>226488</v>
      </c>
      <c r="C19" s="302">
        <v>40730</v>
      </c>
      <c r="D19" s="302">
        <f t="shared" si="1"/>
        <v>235307</v>
      </c>
      <c r="E19" s="302">
        <f t="shared" si="2"/>
        <v>19596</v>
      </c>
      <c r="F19" s="217">
        <v>44060</v>
      </c>
      <c r="G19" s="218">
        <v>6303</v>
      </c>
      <c r="H19" s="217">
        <v>222</v>
      </c>
      <c r="I19" s="217">
        <v>1835</v>
      </c>
      <c r="J19" s="217">
        <v>478</v>
      </c>
      <c r="K19" s="217">
        <v>7380</v>
      </c>
      <c r="L19" s="217">
        <v>190547</v>
      </c>
      <c r="M19" s="217">
        <v>4078</v>
      </c>
      <c r="N19" s="217">
        <v>72432</v>
      </c>
      <c r="O19" s="217">
        <v>8871</v>
      </c>
      <c r="P19" s="530"/>
    </row>
    <row r="20" spans="1:16" ht="25.5" customHeight="1">
      <c r="A20" s="347" t="s">
        <v>29</v>
      </c>
      <c r="B20" s="308">
        <v>125311</v>
      </c>
      <c r="C20" s="308">
        <v>21074</v>
      </c>
      <c r="D20" s="308">
        <f t="shared" si="1"/>
        <v>129343</v>
      </c>
      <c r="E20" s="308">
        <f t="shared" si="2"/>
        <v>51650</v>
      </c>
      <c r="F20" s="325">
        <v>3524</v>
      </c>
      <c r="G20" s="324">
        <v>4961</v>
      </c>
      <c r="H20" s="325">
        <v>1319</v>
      </c>
      <c r="I20" s="325">
        <v>19347</v>
      </c>
      <c r="J20" s="325">
        <v>44532</v>
      </c>
      <c r="K20" s="325">
        <v>11111</v>
      </c>
      <c r="L20" s="325">
        <v>79968</v>
      </c>
      <c r="M20" s="325">
        <v>16231</v>
      </c>
      <c r="N20" s="325">
        <v>21776</v>
      </c>
      <c r="O20" s="325">
        <v>8756</v>
      </c>
      <c r="P20" s="530"/>
    </row>
    <row r="21" spans="1:16" ht="9" customHeight="1">
      <c r="A21" s="211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P21" s="530"/>
    </row>
    <row r="22" spans="1:16" s="154" customFormat="1" ht="15.75" customHeight="1">
      <c r="A22" s="176" t="s">
        <v>242</v>
      </c>
      <c r="B22" s="176"/>
      <c r="C22" s="176"/>
      <c r="D22" s="176"/>
      <c r="E22" s="176"/>
      <c r="F22" s="149"/>
      <c r="G22" s="149"/>
      <c r="H22" s="149"/>
      <c r="I22" s="149"/>
      <c r="J22" s="149"/>
      <c r="K22" s="149"/>
      <c r="L22" s="294"/>
      <c r="M22" s="294"/>
      <c r="N22" s="294"/>
      <c r="O22" s="294"/>
      <c r="P22" s="530"/>
    </row>
    <row r="23" ht="12.75">
      <c r="P23" s="530"/>
    </row>
  </sheetData>
  <sheetProtection/>
  <mergeCells count="11">
    <mergeCell ref="F3:M3"/>
    <mergeCell ref="L4:M4"/>
    <mergeCell ref="P1:P23"/>
    <mergeCell ref="A3:A5"/>
    <mergeCell ref="H4:I4"/>
    <mergeCell ref="F4:G4"/>
    <mergeCell ref="J4:K4"/>
    <mergeCell ref="D3:E4"/>
    <mergeCell ref="N4:O4"/>
    <mergeCell ref="N3:O3"/>
    <mergeCell ref="B3:C4"/>
  </mergeCells>
  <printOptions/>
  <pageMargins left="0.2" right="0.21" top="0.75" bottom="0.37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34"/>
  <sheetViews>
    <sheetView zoomScalePageLayoutView="0" workbookViewId="0" topLeftCell="C1">
      <selection activeCell="L20" sqref="L20"/>
    </sheetView>
  </sheetViews>
  <sheetFormatPr defaultColWidth="9.140625" defaultRowHeight="12.75"/>
  <cols>
    <col min="1" max="1" width="45.57421875" style="0" customWidth="1"/>
    <col min="2" max="3" width="11.28125" style="0" customWidth="1"/>
    <col min="4" max="8" width="11.00390625" style="1" customWidth="1"/>
    <col min="9" max="9" width="6.7109375" style="0" customWidth="1"/>
  </cols>
  <sheetData>
    <row r="1" spans="1:9" ht="24.75" customHeight="1">
      <c r="A1" s="71" t="s">
        <v>424</v>
      </c>
      <c r="B1" s="3"/>
      <c r="C1" s="3"/>
      <c r="I1" s="473" t="s">
        <v>232</v>
      </c>
    </row>
    <row r="2" spans="1:9" ht="1.5" customHeight="1">
      <c r="A2" s="71"/>
      <c r="B2" s="3"/>
      <c r="C2" s="3"/>
      <c r="I2" s="473"/>
    </row>
    <row r="3" spans="1:9" ht="12" customHeight="1">
      <c r="A3" s="3"/>
      <c r="B3" s="3"/>
      <c r="C3" s="3"/>
      <c r="D3" s="50"/>
      <c r="E3" s="50"/>
      <c r="F3" s="50"/>
      <c r="H3" s="50" t="s">
        <v>407</v>
      </c>
      <c r="I3" s="473"/>
    </row>
    <row r="4" spans="1:9" ht="7.5" customHeight="1">
      <c r="A4" s="3"/>
      <c r="B4" s="12"/>
      <c r="C4" s="12"/>
      <c r="I4" s="473"/>
    </row>
    <row r="5" spans="1:9" ht="23.25" customHeight="1">
      <c r="A5" s="479" t="s">
        <v>110</v>
      </c>
      <c r="B5" s="479" t="s">
        <v>227</v>
      </c>
      <c r="C5" s="471" t="s">
        <v>415</v>
      </c>
      <c r="D5" s="481" t="s">
        <v>251</v>
      </c>
      <c r="E5" s="482"/>
      <c r="F5" s="482"/>
      <c r="G5" s="483"/>
      <c r="H5" s="375" t="s">
        <v>423</v>
      </c>
      <c r="I5" s="473"/>
    </row>
    <row r="6" spans="1:9" ht="18" customHeight="1">
      <c r="A6" s="480"/>
      <c r="B6" s="480"/>
      <c r="C6" s="472"/>
      <c r="D6" s="103" t="s">
        <v>0</v>
      </c>
      <c r="E6" s="103" t="s">
        <v>1</v>
      </c>
      <c r="F6" s="52" t="s">
        <v>124</v>
      </c>
      <c r="G6" s="52" t="s">
        <v>146</v>
      </c>
      <c r="H6" s="103" t="s">
        <v>0</v>
      </c>
      <c r="I6" s="473"/>
    </row>
    <row r="7" spans="1:9" ht="30" customHeight="1">
      <c r="A7" s="102" t="s">
        <v>155</v>
      </c>
      <c r="B7" s="144">
        <v>59015</v>
      </c>
      <c r="C7" s="144">
        <f>SUM(D7:G7)</f>
        <v>56265</v>
      </c>
      <c r="D7" s="144">
        <f>D8+D19+D20+D25+D26+D27+D28+'Table 3 cont''d'!D7+'Table 3 cont''d'!D8+'Table 3 cont''d'!D18</f>
        <v>13006</v>
      </c>
      <c r="E7" s="144">
        <f>E8+E19+E20+E25+E26+E27+E28+'Table 3 cont''d'!E7+'Table 3 cont''d'!E8+'Table 3 cont''d'!E18</f>
        <v>13550</v>
      </c>
      <c r="F7" s="144">
        <f>F8+F19+F20+F25+F26+F27+F28+'Table 3 cont''d'!F7+'Table 3 cont''d'!F8+'Table 3 cont''d'!F18</f>
        <v>15078</v>
      </c>
      <c r="G7" s="144">
        <f>G8+G19+G20+G25+G26+G27+G28+'Table 3 cont''d'!G7+'Table 3 cont''d'!G8+'Table 3 cont''d'!G18</f>
        <v>14631</v>
      </c>
      <c r="H7" s="144">
        <f>H8+H19+H20+H25+H26+H27+H28+'Table 3 cont''d'!H7+'Table 3 cont''d'!H8+'Table 3 cont''d'!H18</f>
        <v>12466</v>
      </c>
      <c r="I7" s="473"/>
    </row>
    <row r="8" spans="1:9" ht="22.5" customHeight="1">
      <c r="A8" s="54" t="s">
        <v>36</v>
      </c>
      <c r="B8" s="393">
        <v>18451</v>
      </c>
      <c r="C8" s="393">
        <f>SUM(D8:G8)</f>
        <v>18416</v>
      </c>
      <c r="D8" s="393">
        <v>4758</v>
      </c>
      <c r="E8" s="393">
        <v>3439</v>
      </c>
      <c r="F8" s="393">
        <v>5740</v>
      </c>
      <c r="G8" s="393">
        <v>4479</v>
      </c>
      <c r="H8" s="393">
        <v>3604</v>
      </c>
      <c r="I8" s="473"/>
    </row>
    <row r="9" spans="1:9" ht="12" customHeight="1">
      <c r="A9" s="55" t="s">
        <v>209</v>
      </c>
      <c r="B9" s="180"/>
      <c r="C9" s="180"/>
      <c r="D9" s="145"/>
      <c r="E9" s="145"/>
      <c r="F9" s="145"/>
      <c r="G9" s="145"/>
      <c r="H9" s="145"/>
      <c r="I9" s="473"/>
    </row>
    <row r="10" spans="1:9" ht="15" customHeight="1">
      <c r="A10" s="7" t="s">
        <v>374</v>
      </c>
      <c r="B10" s="168"/>
      <c r="C10" s="168"/>
      <c r="D10" s="145"/>
      <c r="E10" s="145"/>
      <c r="F10" s="145"/>
      <c r="G10" s="145"/>
      <c r="H10" s="145"/>
      <c r="I10" s="473"/>
    </row>
    <row r="11" spans="1:9" s="57" customFormat="1" ht="15.75" customHeight="1">
      <c r="A11" s="56" t="s">
        <v>112</v>
      </c>
      <c r="B11" s="137">
        <v>427</v>
      </c>
      <c r="C11" s="137">
        <f>SUM(D11:G11)</f>
        <v>342</v>
      </c>
      <c r="D11" s="137">
        <v>111</v>
      </c>
      <c r="E11" s="137">
        <v>15</v>
      </c>
      <c r="F11" s="137">
        <v>123</v>
      </c>
      <c r="G11" s="137">
        <v>93</v>
      </c>
      <c r="H11" s="137">
        <v>41</v>
      </c>
      <c r="I11" s="473"/>
    </row>
    <row r="12" spans="1:9" s="57" customFormat="1" ht="15" customHeight="1">
      <c r="A12" s="56" t="s">
        <v>113</v>
      </c>
      <c r="B12" s="137">
        <v>8268</v>
      </c>
      <c r="C12" s="137">
        <f>SUM(D12:G12)</f>
        <v>6610</v>
      </c>
      <c r="D12" s="137">
        <v>2152</v>
      </c>
      <c r="E12" s="137">
        <v>384</v>
      </c>
      <c r="F12" s="137">
        <v>2395</v>
      </c>
      <c r="G12" s="137">
        <v>1679</v>
      </c>
      <c r="H12" s="137">
        <v>824</v>
      </c>
      <c r="I12" s="473"/>
    </row>
    <row r="13" spans="1:9" s="57" customFormat="1" ht="15" customHeight="1">
      <c r="A13" s="56" t="s">
        <v>375</v>
      </c>
      <c r="B13" s="168"/>
      <c r="C13" s="168"/>
      <c r="D13" s="146"/>
      <c r="E13" s="146"/>
      <c r="F13" s="146"/>
      <c r="G13" s="146"/>
      <c r="H13" s="146"/>
      <c r="I13" s="473"/>
    </row>
    <row r="14" spans="1:9" s="57" customFormat="1" ht="17.25" customHeight="1">
      <c r="A14" s="56" t="s">
        <v>114</v>
      </c>
      <c r="B14" s="137">
        <v>83482</v>
      </c>
      <c r="C14" s="137">
        <f>SUM(D14:G14)</f>
        <v>87938</v>
      </c>
      <c r="D14" s="137">
        <v>18044</v>
      </c>
      <c r="E14" s="137">
        <v>21574</v>
      </c>
      <c r="F14" s="137">
        <v>25572</v>
      </c>
      <c r="G14" s="137">
        <v>22748</v>
      </c>
      <c r="H14" s="137">
        <v>22954</v>
      </c>
      <c r="I14" s="473"/>
    </row>
    <row r="15" spans="1:9" s="57" customFormat="1" ht="15" customHeight="1">
      <c r="A15" s="56" t="s">
        <v>113</v>
      </c>
      <c r="B15" s="137">
        <v>7932</v>
      </c>
      <c r="C15" s="137">
        <f>SUM(D15:G15)</f>
        <v>9041</v>
      </c>
      <c r="D15" s="137">
        <v>2048</v>
      </c>
      <c r="E15" s="137">
        <v>2394</v>
      </c>
      <c r="F15" s="137">
        <v>2418</v>
      </c>
      <c r="G15" s="137">
        <v>2181</v>
      </c>
      <c r="H15" s="137">
        <v>2203</v>
      </c>
      <c r="I15" s="473"/>
    </row>
    <row r="16" spans="1:9" s="57" customFormat="1" ht="15" customHeight="1">
      <c r="A16" s="56" t="s">
        <v>376</v>
      </c>
      <c r="B16" s="137"/>
      <c r="C16" s="137"/>
      <c r="D16" s="137"/>
      <c r="E16" s="137"/>
      <c r="F16" s="137"/>
      <c r="G16" s="137"/>
      <c r="H16" s="146"/>
      <c r="I16" s="473"/>
    </row>
    <row r="17" spans="1:9" s="57" customFormat="1" ht="17.25" customHeight="1">
      <c r="A17" s="56" t="s">
        <v>262</v>
      </c>
      <c r="B17" s="137">
        <v>8407</v>
      </c>
      <c r="C17" s="137">
        <f>SUM(D17:G17)</f>
        <v>6433</v>
      </c>
      <c r="D17" s="137">
        <v>1921</v>
      </c>
      <c r="E17" s="137">
        <v>1710</v>
      </c>
      <c r="F17" s="137">
        <v>2080</v>
      </c>
      <c r="G17" s="137">
        <v>722</v>
      </c>
      <c r="H17" s="396">
        <v>1592</v>
      </c>
      <c r="I17" s="473"/>
    </row>
    <row r="18" spans="1:9" s="57" customFormat="1" ht="12.75">
      <c r="A18" s="56" t="s">
        <v>113</v>
      </c>
      <c r="B18" s="137">
        <v>949</v>
      </c>
      <c r="C18" s="137">
        <f>SUM(D18:G18)</f>
        <v>798</v>
      </c>
      <c r="D18" s="137">
        <v>224</v>
      </c>
      <c r="E18" s="137">
        <v>226</v>
      </c>
      <c r="F18" s="137">
        <v>253</v>
      </c>
      <c r="G18" s="137">
        <v>95</v>
      </c>
      <c r="H18" s="396">
        <v>182</v>
      </c>
      <c r="I18" s="473"/>
    </row>
    <row r="19" spans="1:9" ht="24.75" customHeight="1">
      <c r="A19" s="88" t="s">
        <v>40</v>
      </c>
      <c r="B19" s="393">
        <v>599</v>
      </c>
      <c r="C19" s="393">
        <f>SUM(D19:G19)</f>
        <v>475</v>
      </c>
      <c r="D19" s="393">
        <v>114</v>
      </c>
      <c r="E19" s="393">
        <v>163</v>
      </c>
      <c r="F19" s="393">
        <v>71</v>
      </c>
      <c r="G19" s="393">
        <v>127</v>
      </c>
      <c r="H19" s="393">
        <v>76</v>
      </c>
      <c r="I19" s="473"/>
    </row>
    <row r="20" spans="1:9" ht="24.75" customHeight="1">
      <c r="A20" s="88" t="s">
        <v>115</v>
      </c>
      <c r="B20" s="393">
        <v>971</v>
      </c>
      <c r="C20" s="393">
        <f>SUM(D20:G20)</f>
        <v>874</v>
      </c>
      <c r="D20" s="393">
        <v>169</v>
      </c>
      <c r="E20" s="393">
        <v>232</v>
      </c>
      <c r="F20" s="393">
        <v>221</v>
      </c>
      <c r="G20" s="393">
        <v>252</v>
      </c>
      <c r="H20" s="393">
        <v>232</v>
      </c>
      <c r="I20" s="473"/>
    </row>
    <row r="21" spans="1:9" ht="12" customHeight="1">
      <c r="A21" s="55" t="s">
        <v>208</v>
      </c>
      <c r="B21" s="145"/>
      <c r="C21" s="145"/>
      <c r="D21" s="145"/>
      <c r="E21" s="145"/>
      <c r="F21" s="145"/>
      <c r="G21" s="145"/>
      <c r="H21" s="145"/>
      <c r="I21" s="473"/>
    </row>
    <row r="22" spans="1:9" ht="16.5" customHeight="1">
      <c r="A22" s="7" t="s">
        <v>377</v>
      </c>
      <c r="B22" s="173"/>
      <c r="C22" s="173"/>
      <c r="D22" s="234"/>
      <c r="E22" s="234"/>
      <c r="F22" s="234"/>
      <c r="G22" s="234"/>
      <c r="H22" s="234"/>
      <c r="I22" s="473"/>
    </row>
    <row r="23" spans="1:9" s="57" customFormat="1" ht="16.5" customHeight="1">
      <c r="A23" s="112" t="s">
        <v>114</v>
      </c>
      <c r="B23" s="137">
        <v>272</v>
      </c>
      <c r="C23" s="137">
        <f aca="true" t="shared" si="0" ref="C23:C28">SUM(D23:G23)</f>
        <v>272</v>
      </c>
      <c r="D23" s="137">
        <v>65</v>
      </c>
      <c r="E23" s="137">
        <v>88</v>
      </c>
      <c r="F23" s="137">
        <v>42</v>
      </c>
      <c r="G23" s="137">
        <v>77</v>
      </c>
      <c r="H23" s="396">
        <v>59</v>
      </c>
      <c r="I23" s="473"/>
    </row>
    <row r="24" spans="1:9" s="57" customFormat="1" ht="16.5" customHeight="1">
      <c r="A24" s="112" t="s">
        <v>113</v>
      </c>
      <c r="B24" s="137">
        <v>103</v>
      </c>
      <c r="C24" s="137">
        <f t="shared" si="0"/>
        <v>103</v>
      </c>
      <c r="D24" s="137">
        <v>28</v>
      </c>
      <c r="E24" s="137">
        <v>28</v>
      </c>
      <c r="F24" s="137">
        <v>17</v>
      </c>
      <c r="G24" s="137">
        <v>30</v>
      </c>
      <c r="H24" s="396">
        <v>23</v>
      </c>
      <c r="I24" s="473"/>
    </row>
    <row r="25" spans="1:9" ht="15" customHeight="1">
      <c r="A25" s="19" t="s">
        <v>116</v>
      </c>
      <c r="B25" s="393">
        <v>20</v>
      </c>
      <c r="C25" s="393">
        <f t="shared" si="0"/>
        <v>15</v>
      </c>
      <c r="D25" s="393">
        <v>3</v>
      </c>
      <c r="E25" s="393">
        <v>4</v>
      </c>
      <c r="F25" s="393">
        <v>3</v>
      </c>
      <c r="G25" s="393">
        <v>5</v>
      </c>
      <c r="H25" s="393">
        <v>8</v>
      </c>
      <c r="I25" s="473"/>
    </row>
    <row r="26" spans="1:9" ht="24.75" customHeight="1">
      <c r="A26" s="88" t="s">
        <v>117</v>
      </c>
      <c r="B26" s="393">
        <v>50</v>
      </c>
      <c r="C26" s="393">
        <f t="shared" si="0"/>
        <v>99</v>
      </c>
      <c r="D26" s="393">
        <v>25</v>
      </c>
      <c r="E26" s="393">
        <v>52</v>
      </c>
      <c r="F26" s="393">
        <v>11</v>
      </c>
      <c r="G26" s="393">
        <v>11</v>
      </c>
      <c r="H26" s="393">
        <v>17</v>
      </c>
      <c r="I26" s="473"/>
    </row>
    <row r="27" spans="1:9" ht="24.75" customHeight="1">
      <c r="A27" s="88" t="s">
        <v>118</v>
      </c>
      <c r="B27" s="393">
        <v>1765</v>
      </c>
      <c r="C27" s="393">
        <f t="shared" si="0"/>
        <v>1963</v>
      </c>
      <c r="D27" s="393">
        <v>307</v>
      </c>
      <c r="E27" s="393">
        <v>416</v>
      </c>
      <c r="F27" s="393">
        <v>585</v>
      </c>
      <c r="G27" s="393">
        <v>655</v>
      </c>
      <c r="H27" s="393">
        <v>429</v>
      </c>
      <c r="I27" s="473"/>
    </row>
    <row r="28" spans="1:9" ht="29.25" customHeight="1">
      <c r="A28" s="58" t="s">
        <v>119</v>
      </c>
      <c r="B28" s="393">
        <v>5255</v>
      </c>
      <c r="C28" s="393">
        <f t="shared" si="0"/>
        <v>5130</v>
      </c>
      <c r="D28" s="393">
        <v>1156</v>
      </c>
      <c r="E28" s="393">
        <v>1380</v>
      </c>
      <c r="F28" s="393">
        <v>1244</v>
      </c>
      <c r="G28" s="393">
        <v>1350</v>
      </c>
      <c r="H28" s="393">
        <v>1201</v>
      </c>
      <c r="I28" s="473"/>
    </row>
    <row r="29" spans="1:9" ht="13.5" customHeight="1">
      <c r="A29" s="55" t="s">
        <v>209</v>
      </c>
      <c r="B29" s="70"/>
      <c r="C29" s="70"/>
      <c r="D29" s="145"/>
      <c r="E29" s="145"/>
      <c r="F29" s="145"/>
      <c r="G29" s="145"/>
      <c r="H29" s="145"/>
      <c r="I29" s="473"/>
    </row>
    <row r="30" spans="1:9" s="57" customFormat="1" ht="15" customHeight="1">
      <c r="A30" s="56" t="s">
        <v>379</v>
      </c>
      <c r="B30" s="137">
        <v>2265</v>
      </c>
      <c r="C30" s="137">
        <f>SUM(D30:G30)</f>
        <v>2182</v>
      </c>
      <c r="D30" s="137">
        <v>530</v>
      </c>
      <c r="E30" s="137">
        <v>571</v>
      </c>
      <c r="F30" s="137">
        <v>541</v>
      </c>
      <c r="G30" s="137">
        <v>540</v>
      </c>
      <c r="H30" s="137">
        <v>506</v>
      </c>
      <c r="I30" s="473"/>
    </row>
    <row r="31" spans="1:9" s="57" customFormat="1" ht="15" customHeight="1">
      <c r="A31" s="56" t="s">
        <v>378</v>
      </c>
      <c r="B31" s="137">
        <v>1237</v>
      </c>
      <c r="C31" s="137">
        <f>SUM(D31:G31)</f>
        <v>1165</v>
      </c>
      <c r="D31" s="137">
        <v>222</v>
      </c>
      <c r="E31" s="137">
        <v>323</v>
      </c>
      <c r="F31" s="137">
        <v>312</v>
      </c>
      <c r="G31" s="137">
        <v>308</v>
      </c>
      <c r="H31" s="137">
        <v>355</v>
      </c>
      <c r="I31" s="473"/>
    </row>
    <row r="32" spans="1:9" s="57" customFormat="1" ht="15" customHeight="1">
      <c r="A32" s="237" t="s">
        <v>380</v>
      </c>
      <c r="B32" s="397">
        <v>40</v>
      </c>
      <c r="C32" s="397">
        <f>SUM(D32:G32)</f>
        <v>37</v>
      </c>
      <c r="D32" s="397">
        <v>7</v>
      </c>
      <c r="E32" s="397">
        <v>10</v>
      </c>
      <c r="F32" s="397">
        <v>8</v>
      </c>
      <c r="G32" s="397">
        <v>12</v>
      </c>
      <c r="H32" s="397">
        <v>7</v>
      </c>
      <c r="I32" s="473"/>
    </row>
    <row r="33" spans="1:9" ht="14.25" customHeight="1">
      <c r="A33" s="77" t="s">
        <v>246</v>
      </c>
      <c r="B33" s="159" t="s">
        <v>201</v>
      </c>
      <c r="C33" s="159"/>
      <c r="I33" s="473"/>
    </row>
    <row r="34" spans="1:9" ht="11.25" customHeight="1">
      <c r="A34" s="75"/>
      <c r="I34" s="151"/>
    </row>
  </sheetData>
  <sheetProtection/>
  <mergeCells count="5">
    <mergeCell ref="A5:A6"/>
    <mergeCell ref="B5:B6"/>
    <mergeCell ref="I1:I33"/>
    <mergeCell ref="D5:G5"/>
    <mergeCell ref="C5:C6"/>
  </mergeCells>
  <printOptions/>
  <pageMargins left="0.75" right="0.25" top="0.26" bottom="0.17" header="0.25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21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38.00390625" style="0" customWidth="1"/>
    <col min="2" max="6" width="12.57421875" style="0" customWidth="1"/>
    <col min="7" max="8" width="12.57421875" style="1" customWidth="1"/>
    <col min="9" max="9" width="6.7109375" style="0" customWidth="1"/>
  </cols>
  <sheetData>
    <row r="1" spans="1:9" ht="19.5" customHeight="1">
      <c r="A1" s="22" t="s">
        <v>425</v>
      </c>
      <c r="B1" s="3"/>
      <c r="C1" s="3"/>
      <c r="I1" s="484" t="s">
        <v>184</v>
      </c>
    </row>
    <row r="2" spans="1:9" ht="3.75" customHeight="1">
      <c r="A2" s="3"/>
      <c r="B2" s="3"/>
      <c r="C2" s="3"/>
      <c r="I2" s="485"/>
    </row>
    <row r="3" spans="1:9" ht="12" customHeight="1">
      <c r="A3" s="3"/>
      <c r="B3" s="3"/>
      <c r="C3" s="3"/>
      <c r="D3" s="50"/>
      <c r="E3" s="50"/>
      <c r="F3" s="50"/>
      <c r="H3" s="50" t="s">
        <v>407</v>
      </c>
      <c r="I3" s="485"/>
    </row>
    <row r="4" spans="1:9" ht="8.25" customHeight="1">
      <c r="A4" s="3"/>
      <c r="B4" s="132"/>
      <c r="C4" s="132"/>
      <c r="I4" s="485"/>
    </row>
    <row r="5" spans="1:9" ht="21.75" customHeight="1">
      <c r="A5" s="479" t="s">
        <v>110</v>
      </c>
      <c r="B5" s="479" t="s">
        <v>278</v>
      </c>
      <c r="C5" s="471" t="s">
        <v>415</v>
      </c>
      <c r="D5" s="481" t="s">
        <v>251</v>
      </c>
      <c r="E5" s="486"/>
      <c r="F5" s="486"/>
      <c r="G5" s="487"/>
      <c r="H5" s="376" t="s">
        <v>426</v>
      </c>
      <c r="I5" s="485"/>
    </row>
    <row r="6" spans="1:9" ht="22.5" customHeight="1">
      <c r="A6" s="480"/>
      <c r="B6" s="480"/>
      <c r="C6" s="472"/>
      <c r="D6" s="103" t="s">
        <v>0</v>
      </c>
      <c r="E6" s="103" t="s">
        <v>1</v>
      </c>
      <c r="F6" s="52" t="s">
        <v>202</v>
      </c>
      <c r="G6" s="52" t="s">
        <v>216</v>
      </c>
      <c r="H6" s="91" t="s">
        <v>0</v>
      </c>
      <c r="I6" s="485"/>
    </row>
    <row r="7" spans="1:9" ht="36.75" customHeight="1">
      <c r="A7" s="53" t="s">
        <v>120</v>
      </c>
      <c r="B7" s="398">
        <v>3727</v>
      </c>
      <c r="C7" s="398">
        <f>SUM(D7:G7)</f>
        <v>1288</v>
      </c>
      <c r="D7" s="398">
        <v>230</v>
      </c>
      <c r="E7" s="398">
        <v>276</v>
      </c>
      <c r="F7" s="398">
        <v>334</v>
      </c>
      <c r="G7" s="398">
        <v>448</v>
      </c>
      <c r="H7" s="398">
        <v>433</v>
      </c>
      <c r="I7" s="485"/>
    </row>
    <row r="8" spans="1:9" ht="36.75" customHeight="1">
      <c r="A8" s="54" t="s">
        <v>35</v>
      </c>
      <c r="B8" s="399">
        <v>28109</v>
      </c>
      <c r="C8" s="399">
        <f>SUM(D8:G8)</f>
        <v>27950</v>
      </c>
      <c r="D8" s="399">
        <v>6227</v>
      </c>
      <c r="E8" s="399">
        <v>7576</v>
      </c>
      <c r="F8" s="399">
        <v>6856</v>
      </c>
      <c r="G8" s="399">
        <v>7291</v>
      </c>
      <c r="H8" s="399">
        <v>6454</v>
      </c>
      <c r="I8" s="485"/>
    </row>
    <row r="9" spans="1:9" ht="18" customHeight="1">
      <c r="A9" s="55" t="s">
        <v>111</v>
      </c>
      <c r="B9" s="70"/>
      <c r="C9" s="70"/>
      <c r="D9" s="70"/>
      <c r="E9" s="70"/>
      <c r="F9" s="70"/>
      <c r="G9" s="70"/>
      <c r="H9" s="70"/>
      <c r="I9" s="485"/>
    </row>
    <row r="10" spans="1:9" ht="36.75" customHeight="1">
      <c r="A10" s="61" t="s">
        <v>381</v>
      </c>
      <c r="B10" s="400">
        <v>23907</v>
      </c>
      <c r="C10" s="400">
        <f aca="true" t="shared" si="0" ref="C10:C16">SUM(D10:G10)</f>
        <v>23592</v>
      </c>
      <c r="D10" s="400">
        <v>5392</v>
      </c>
      <c r="E10" s="400">
        <v>6545</v>
      </c>
      <c r="F10" s="400">
        <v>5667</v>
      </c>
      <c r="G10" s="400">
        <v>5988</v>
      </c>
      <c r="H10" s="400">
        <v>5213</v>
      </c>
      <c r="I10" s="485"/>
    </row>
    <row r="11" spans="1:9" ht="36.75" customHeight="1">
      <c r="A11" s="7" t="s">
        <v>382</v>
      </c>
      <c r="B11" s="400">
        <v>162</v>
      </c>
      <c r="C11" s="400">
        <f t="shared" si="0"/>
        <v>187</v>
      </c>
      <c r="D11" s="400">
        <v>57</v>
      </c>
      <c r="E11" s="400">
        <v>60</v>
      </c>
      <c r="F11" s="400">
        <v>45</v>
      </c>
      <c r="G11" s="400">
        <v>25</v>
      </c>
      <c r="H11" s="400">
        <v>52</v>
      </c>
      <c r="I11" s="485"/>
    </row>
    <row r="12" spans="1:9" ht="36.75" customHeight="1">
      <c r="A12" s="61" t="s">
        <v>383</v>
      </c>
      <c r="B12" s="400">
        <v>306</v>
      </c>
      <c r="C12" s="400">
        <f t="shared" si="0"/>
        <v>315</v>
      </c>
      <c r="D12" s="400">
        <v>86</v>
      </c>
      <c r="E12" s="400">
        <v>76</v>
      </c>
      <c r="F12" s="400">
        <v>79</v>
      </c>
      <c r="G12" s="400">
        <v>74</v>
      </c>
      <c r="H12" s="400">
        <v>57</v>
      </c>
      <c r="I12" s="485"/>
    </row>
    <row r="13" spans="1:9" ht="36.75" customHeight="1">
      <c r="A13" s="7" t="s">
        <v>384</v>
      </c>
      <c r="B13" s="400">
        <v>622</v>
      </c>
      <c r="C13" s="400">
        <f t="shared" si="0"/>
        <v>337</v>
      </c>
      <c r="D13" s="400">
        <v>102</v>
      </c>
      <c r="E13" s="400">
        <v>103</v>
      </c>
      <c r="F13" s="400">
        <v>60</v>
      </c>
      <c r="G13" s="400">
        <v>72</v>
      </c>
      <c r="H13" s="400">
        <v>106</v>
      </c>
      <c r="I13" s="485"/>
    </row>
    <row r="14" spans="1:9" ht="36.75" customHeight="1">
      <c r="A14" s="7" t="s">
        <v>385</v>
      </c>
      <c r="B14" s="400">
        <v>234</v>
      </c>
      <c r="C14" s="400">
        <f t="shared" si="0"/>
        <v>224</v>
      </c>
      <c r="D14" s="400">
        <v>39</v>
      </c>
      <c r="E14" s="400">
        <v>52</v>
      </c>
      <c r="F14" s="400">
        <v>51</v>
      </c>
      <c r="G14" s="400">
        <v>82</v>
      </c>
      <c r="H14" s="400">
        <v>63</v>
      </c>
      <c r="I14" s="485"/>
    </row>
    <row r="15" spans="1:9" ht="36.75" customHeight="1">
      <c r="A15" s="61" t="s">
        <v>386</v>
      </c>
      <c r="B15" s="400">
        <v>1102</v>
      </c>
      <c r="C15" s="400">
        <f t="shared" si="0"/>
        <v>1259</v>
      </c>
      <c r="D15" s="400">
        <v>146</v>
      </c>
      <c r="E15" s="400">
        <v>182</v>
      </c>
      <c r="F15" s="400">
        <v>396</v>
      </c>
      <c r="G15" s="400">
        <v>535</v>
      </c>
      <c r="H15" s="400">
        <v>545</v>
      </c>
      <c r="I15" s="485"/>
    </row>
    <row r="16" spans="1:9" ht="36.75" customHeight="1">
      <c r="A16" s="61" t="s">
        <v>387</v>
      </c>
      <c r="B16" s="400">
        <v>288</v>
      </c>
      <c r="C16" s="400">
        <f t="shared" si="0"/>
        <v>368</v>
      </c>
      <c r="D16" s="400">
        <v>69</v>
      </c>
      <c r="E16" s="400">
        <v>86</v>
      </c>
      <c r="F16" s="400">
        <v>112</v>
      </c>
      <c r="G16" s="400">
        <v>101</v>
      </c>
      <c r="H16" s="400">
        <v>80</v>
      </c>
      <c r="I16" s="485"/>
    </row>
    <row r="17" spans="1:9" ht="8.25" customHeight="1">
      <c r="A17" s="61"/>
      <c r="B17" s="70"/>
      <c r="C17" s="70"/>
      <c r="D17" s="70"/>
      <c r="E17" s="70"/>
      <c r="F17" s="70"/>
      <c r="G17" s="70"/>
      <c r="H17" s="70"/>
      <c r="I17" s="485"/>
    </row>
    <row r="18" spans="1:9" ht="36.75" customHeight="1">
      <c r="A18" s="62" t="s">
        <v>145</v>
      </c>
      <c r="B18" s="399">
        <v>68</v>
      </c>
      <c r="C18" s="399">
        <f>SUM(D18:G18)</f>
        <v>55</v>
      </c>
      <c r="D18" s="399">
        <v>17</v>
      </c>
      <c r="E18" s="399">
        <v>12</v>
      </c>
      <c r="F18" s="399">
        <v>13</v>
      </c>
      <c r="G18" s="399">
        <v>13</v>
      </c>
      <c r="H18" s="399">
        <v>12</v>
      </c>
      <c r="I18" s="485"/>
    </row>
    <row r="19" spans="1:9" ht="4.5" customHeight="1">
      <c r="A19" s="59"/>
      <c r="B19" s="175"/>
      <c r="C19" s="175"/>
      <c r="D19" s="9"/>
      <c r="E19" s="9"/>
      <c r="F19" s="9"/>
      <c r="G19" s="9"/>
      <c r="H19" s="9"/>
      <c r="I19" s="485"/>
    </row>
    <row r="20" spans="1:9" ht="24" customHeight="1">
      <c r="A20" s="77" t="s">
        <v>414</v>
      </c>
      <c r="B20" s="159"/>
      <c r="C20" s="159"/>
      <c r="D20" s="1"/>
      <c r="E20" s="1"/>
      <c r="F20" s="1"/>
      <c r="I20" s="485"/>
    </row>
    <row r="21" ht="15" customHeight="1">
      <c r="A21" s="77"/>
    </row>
  </sheetData>
  <sheetProtection/>
  <mergeCells count="5">
    <mergeCell ref="I1:I20"/>
    <mergeCell ref="A5:A6"/>
    <mergeCell ref="B5:B6"/>
    <mergeCell ref="D5:G5"/>
    <mergeCell ref="C5:C6"/>
  </mergeCells>
  <printOptions/>
  <pageMargins left="0.75" right="0.25" top="0.75" bottom="0.25" header="0.17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37"/>
  <sheetViews>
    <sheetView zoomScalePageLayoutView="0" workbookViewId="0" topLeftCell="A1">
      <selection activeCell="H18" sqref="H18"/>
    </sheetView>
  </sheetViews>
  <sheetFormatPr defaultColWidth="8.8515625" defaultRowHeight="12.75"/>
  <cols>
    <col min="1" max="1" width="40.140625" style="17" customWidth="1"/>
    <col min="2" max="3" width="12.57421875" style="17" customWidth="1"/>
    <col min="4" max="8" width="12.57421875" style="108" customWidth="1"/>
    <col min="9" max="9" width="6.7109375" style="17" customWidth="1"/>
    <col min="10" max="16384" width="8.8515625" style="17" customWidth="1"/>
  </cols>
  <sheetData>
    <row r="1" spans="1:9" ht="18.75">
      <c r="A1" s="117" t="s">
        <v>428</v>
      </c>
      <c r="I1" s="473" t="s">
        <v>185</v>
      </c>
    </row>
    <row r="2" spans="1:9" ht="11.25" customHeight="1">
      <c r="A2" s="107"/>
      <c r="I2" s="473"/>
    </row>
    <row r="3" spans="4:9" ht="12" customHeight="1">
      <c r="D3" s="105"/>
      <c r="E3" s="105"/>
      <c r="F3" s="105"/>
      <c r="H3" s="350" t="s">
        <v>407</v>
      </c>
      <c r="I3" s="488"/>
    </row>
    <row r="4" spans="2:9" ht="5.25" customHeight="1">
      <c r="B4" s="99"/>
      <c r="C4" s="99"/>
      <c r="I4" s="488"/>
    </row>
    <row r="5" spans="1:9" ht="21.75" customHeight="1">
      <c r="A5" s="489" t="s">
        <v>110</v>
      </c>
      <c r="B5" s="479" t="s">
        <v>279</v>
      </c>
      <c r="C5" s="471" t="s">
        <v>250</v>
      </c>
      <c r="D5" s="491" t="s">
        <v>252</v>
      </c>
      <c r="E5" s="492"/>
      <c r="F5" s="492"/>
      <c r="G5" s="493"/>
      <c r="H5" s="377" t="s">
        <v>427</v>
      </c>
      <c r="I5" s="488"/>
    </row>
    <row r="6" spans="1:9" ht="15" customHeight="1">
      <c r="A6" s="490"/>
      <c r="B6" s="480"/>
      <c r="C6" s="472"/>
      <c r="D6" s="103" t="s">
        <v>0</v>
      </c>
      <c r="E6" s="103" t="s">
        <v>1</v>
      </c>
      <c r="F6" s="97" t="s">
        <v>2</v>
      </c>
      <c r="G6" s="97" t="s">
        <v>3</v>
      </c>
      <c r="H6" s="103" t="s">
        <v>0</v>
      </c>
      <c r="I6" s="488"/>
    </row>
    <row r="7" spans="1:9" ht="30" customHeight="1">
      <c r="A7" s="110" t="s">
        <v>155</v>
      </c>
      <c r="B7" s="401">
        <v>46427</v>
      </c>
      <c r="C7" s="401">
        <f>SUM(D7:G7)</f>
        <v>45845</v>
      </c>
      <c r="D7" s="401">
        <f>D8+D19+D20+D25+D26+D27+D28+'Table 4 cont''d'!D7+'Table 4 cont''d'!D8+'Table 4 cont''d'!D18</f>
        <v>10735</v>
      </c>
      <c r="E7" s="401">
        <f>E8+E19+E20+E25+E26+E27+E28+'Table 4 cont''d'!E7+'Table 4 cont''d'!E8+'Table 4 cont''d'!E18</f>
        <v>10976</v>
      </c>
      <c r="F7" s="401">
        <f>F8+F19+F20+F25+F26+F27+F28+'Table 4 cont''d'!F7+'Table 4 cont''d'!F8+'Table 4 cont''d'!F18</f>
        <v>12398</v>
      </c>
      <c r="G7" s="401">
        <f>G8+G19+G20+G25+G26+G27+G28+'Table 4 cont''d'!G7+'Table 4 cont''d'!G8+'Table 4 cont''d'!G18</f>
        <v>11736</v>
      </c>
      <c r="H7" s="401">
        <f>H8+H19+H20+H25+H26+H27+H28+'Table 4 cont''d'!H7+'Table 4 cont''d'!H8+'Table 4 cont''d'!H18</f>
        <v>9795</v>
      </c>
      <c r="I7" s="488"/>
    </row>
    <row r="8" spans="1:9" ht="24.75" customHeight="1">
      <c r="A8" s="74" t="s">
        <v>36</v>
      </c>
      <c r="B8" s="402">
        <v>16226</v>
      </c>
      <c r="C8" s="402">
        <f>SUM(D8:G8)</f>
        <v>15889</v>
      </c>
      <c r="D8" s="402">
        <v>4133</v>
      </c>
      <c r="E8" s="402">
        <v>2830</v>
      </c>
      <c r="F8" s="402">
        <v>5077</v>
      </c>
      <c r="G8" s="402">
        <v>3849</v>
      </c>
      <c r="H8" s="402">
        <v>2845</v>
      </c>
      <c r="I8" s="488"/>
    </row>
    <row r="9" spans="1:9" ht="13.5" customHeight="1">
      <c r="A9" s="111" t="s">
        <v>207</v>
      </c>
      <c r="B9" s="180"/>
      <c r="C9" s="180"/>
      <c r="D9" s="140"/>
      <c r="E9" s="140"/>
      <c r="F9" s="140"/>
      <c r="G9" s="140"/>
      <c r="H9" s="140"/>
      <c r="I9" s="488"/>
    </row>
    <row r="10" spans="1:9" ht="15" customHeight="1">
      <c r="A10" s="89" t="s">
        <v>388</v>
      </c>
      <c r="B10" s="180"/>
      <c r="C10" s="180"/>
      <c r="D10" s="140"/>
      <c r="E10" s="140"/>
      <c r="F10" s="140"/>
      <c r="G10" s="140"/>
      <c r="H10" s="140"/>
      <c r="I10" s="488"/>
    </row>
    <row r="11" spans="1:9" s="113" customFormat="1" ht="12.75">
      <c r="A11" s="112" t="s">
        <v>112</v>
      </c>
      <c r="B11" s="394">
        <v>427</v>
      </c>
      <c r="C11" s="394">
        <f>SUM(D11:G11)</f>
        <v>342</v>
      </c>
      <c r="D11" s="394">
        <v>111</v>
      </c>
      <c r="E11" s="394">
        <v>15</v>
      </c>
      <c r="F11" s="394">
        <v>123</v>
      </c>
      <c r="G11" s="394">
        <v>93</v>
      </c>
      <c r="H11" s="137">
        <v>41</v>
      </c>
      <c r="I11" s="488"/>
    </row>
    <row r="12" spans="1:9" s="113" customFormat="1" ht="12.75">
      <c r="A12" s="112" t="s">
        <v>113</v>
      </c>
      <c r="B12" s="394">
        <v>8268</v>
      </c>
      <c r="C12" s="394">
        <f>SUM(D12:G12)</f>
        <v>6610</v>
      </c>
      <c r="D12" s="394">
        <v>2152</v>
      </c>
      <c r="E12" s="394">
        <v>384</v>
      </c>
      <c r="F12" s="394">
        <v>2395</v>
      </c>
      <c r="G12" s="394">
        <v>1679</v>
      </c>
      <c r="H12" s="137">
        <v>824</v>
      </c>
      <c r="I12" s="488"/>
    </row>
    <row r="13" spans="1:9" ht="15" customHeight="1">
      <c r="A13" s="89" t="s">
        <v>338</v>
      </c>
      <c r="B13" s="394"/>
      <c r="C13" s="394"/>
      <c r="D13" s="394"/>
      <c r="E13" s="394"/>
      <c r="F13" s="394"/>
      <c r="G13" s="394"/>
      <c r="H13" s="394"/>
      <c r="I13" s="488"/>
    </row>
    <row r="14" spans="1:9" s="113" customFormat="1" ht="12.75">
      <c r="A14" s="112" t="s">
        <v>114</v>
      </c>
      <c r="B14" s="394">
        <v>49099</v>
      </c>
      <c r="C14" s="394">
        <f>SUM(D14:G14)</f>
        <v>50587</v>
      </c>
      <c r="D14" s="394">
        <v>9456</v>
      </c>
      <c r="E14" s="394">
        <v>13921</v>
      </c>
      <c r="F14" s="394">
        <v>14574</v>
      </c>
      <c r="G14" s="394">
        <v>12636</v>
      </c>
      <c r="H14" s="394">
        <v>12440</v>
      </c>
      <c r="I14" s="488"/>
    </row>
    <row r="15" spans="1:9" s="113" customFormat="1" ht="12.75">
      <c r="A15" s="112" t="s">
        <v>113</v>
      </c>
      <c r="B15" s="394">
        <v>6060</v>
      </c>
      <c r="C15" s="394">
        <f>SUM(D15:G15)</f>
        <v>6878</v>
      </c>
      <c r="D15" s="394">
        <v>1485</v>
      </c>
      <c r="E15" s="394">
        <v>1908</v>
      </c>
      <c r="F15" s="394">
        <v>1845</v>
      </c>
      <c r="G15" s="394">
        <v>1640</v>
      </c>
      <c r="H15" s="394">
        <v>1564</v>
      </c>
      <c r="I15" s="488"/>
    </row>
    <row r="16" spans="1:9" ht="15" customHeight="1">
      <c r="A16" s="7" t="s">
        <v>376</v>
      </c>
      <c r="B16" s="394"/>
      <c r="C16" s="394"/>
      <c r="D16" s="394"/>
      <c r="E16" s="394"/>
      <c r="F16" s="394"/>
      <c r="G16" s="394"/>
      <c r="H16" s="394"/>
      <c r="I16" s="488"/>
    </row>
    <row r="17" spans="1:9" s="113" customFormat="1" ht="12.75">
      <c r="A17" s="56" t="s">
        <v>262</v>
      </c>
      <c r="B17" s="394">
        <v>8407</v>
      </c>
      <c r="C17" s="394">
        <f>SUM(D17:G17)</f>
        <v>6433</v>
      </c>
      <c r="D17" s="394">
        <v>1921</v>
      </c>
      <c r="E17" s="394">
        <v>1710</v>
      </c>
      <c r="F17" s="394">
        <v>2080</v>
      </c>
      <c r="G17" s="394">
        <v>722</v>
      </c>
      <c r="H17" s="394">
        <v>1592</v>
      </c>
      <c r="I17" s="488"/>
    </row>
    <row r="18" spans="1:9" s="113" customFormat="1" ht="12.75">
      <c r="A18" s="56" t="s">
        <v>113</v>
      </c>
      <c r="B18" s="394">
        <v>949</v>
      </c>
      <c r="C18" s="394">
        <f>SUM(D18:G18)</f>
        <v>798</v>
      </c>
      <c r="D18" s="394">
        <v>224</v>
      </c>
      <c r="E18" s="394">
        <v>226</v>
      </c>
      <c r="F18" s="394">
        <v>253</v>
      </c>
      <c r="G18" s="394">
        <v>95</v>
      </c>
      <c r="H18" s="394">
        <v>182</v>
      </c>
      <c r="I18" s="488"/>
    </row>
    <row r="19" spans="1:9" ht="21.75" customHeight="1">
      <c r="A19" s="114" t="s">
        <v>40</v>
      </c>
      <c r="B19" s="402">
        <v>167</v>
      </c>
      <c r="C19" s="402">
        <f>SUM(D19:G19)</f>
        <v>157</v>
      </c>
      <c r="D19" s="402">
        <v>42</v>
      </c>
      <c r="E19" s="402">
        <v>47</v>
      </c>
      <c r="F19" s="402">
        <v>33</v>
      </c>
      <c r="G19" s="402">
        <v>35</v>
      </c>
      <c r="H19" s="402">
        <v>23</v>
      </c>
      <c r="I19" s="488"/>
    </row>
    <row r="20" spans="1:9" ht="24.75" customHeight="1">
      <c r="A20" s="74" t="s">
        <v>115</v>
      </c>
      <c r="B20" s="402">
        <v>537</v>
      </c>
      <c r="C20" s="402">
        <f>SUM(D20:G20)</f>
        <v>393</v>
      </c>
      <c r="D20" s="402">
        <v>81</v>
      </c>
      <c r="E20" s="402">
        <v>105</v>
      </c>
      <c r="F20" s="402">
        <v>93</v>
      </c>
      <c r="G20" s="402">
        <v>114</v>
      </c>
      <c r="H20" s="402">
        <v>100</v>
      </c>
      <c r="I20" s="488"/>
    </row>
    <row r="21" spans="1:9" ht="12" customHeight="1">
      <c r="A21" s="111" t="s">
        <v>207</v>
      </c>
      <c r="B21" s="180"/>
      <c r="C21" s="180"/>
      <c r="D21" s="140"/>
      <c r="E21" s="140"/>
      <c r="F21" s="140"/>
      <c r="G21" s="140"/>
      <c r="H21" s="140"/>
      <c r="I21" s="488"/>
    </row>
    <row r="22" spans="1:11" ht="15" customHeight="1">
      <c r="A22" s="89" t="s">
        <v>389</v>
      </c>
      <c r="B22" s="180"/>
      <c r="C22" s="180"/>
      <c r="D22" s="235"/>
      <c r="E22" s="235"/>
      <c r="F22" s="235"/>
      <c r="G22" s="235"/>
      <c r="H22" s="235"/>
      <c r="I22" s="488"/>
      <c r="K22" s="64"/>
    </row>
    <row r="23" spans="1:9" ht="15" customHeight="1">
      <c r="A23" s="112" t="s">
        <v>114</v>
      </c>
      <c r="B23" s="394">
        <v>272</v>
      </c>
      <c r="C23" s="394">
        <f aca="true" t="shared" si="0" ref="C23:C28">SUM(D23:G23)</f>
        <v>238</v>
      </c>
      <c r="D23" s="394">
        <v>65</v>
      </c>
      <c r="E23" s="394">
        <v>54</v>
      </c>
      <c r="F23" s="394">
        <v>42</v>
      </c>
      <c r="G23" s="394">
        <v>77</v>
      </c>
      <c r="H23" s="394">
        <v>59</v>
      </c>
      <c r="I23" s="488"/>
    </row>
    <row r="24" spans="1:9" ht="15" customHeight="1">
      <c r="A24" s="112" t="s">
        <v>113</v>
      </c>
      <c r="B24" s="394">
        <v>103</v>
      </c>
      <c r="C24" s="394">
        <f t="shared" si="0"/>
        <v>97</v>
      </c>
      <c r="D24" s="394">
        <v>28</v>
      </c>
      <c r="E24" s="394">
        <v>22</v>
      </c>
      <c r="F24" s="394">
        <v>17</v>
      </c>
      <c r="G24" s="394">
        <v>30</v>
      </c>
      <c r="H24" s="394">
        <v>23</v>
      </c>
      <c r="I24" s="488"/>
    </row>
    <row r="25" spans="1:9" ht="14.25" customHeight="1">
      <c r="A25" s="104" t="s">
        <v>116</v>
      </c>
      <c r="B25" s="403">
        <v>0</v>
      </c>
      <c r="C25" s="403">
        <f t="shared" si="0"/>
        <v>0</v>
      </c>
      <c r="D25" s="403">
        <v>0</v>
      </c>
      <c r="E25" s="403">
        <v>0</v>
      </c>
      <c r="F25" s="403">
        <v>0</v>
      </c>
      <c r="G25" s="403">
        <v>0</v>
      </c>
      <c r="H25" s="403">
        <v>0</v>
      </c>
      <c r="I25" s="488"/>
    </row>
    <row r="26" spans="1:9" ht="18" customHeight="1">
      <c r="A26" s="114" t="s">
        <v>117</v>
      </c>
      <c r="B26" s="402">
        <v>5</v>
      </c>
      <c r="C26" s="402">
        <f t="shared" si="0"/>
        <v>28</v>
      </c>
      <c r="D26" s="402">
        <v>6</v>
      </c>
      <c r="E26" s="402">
        <v>19</v>
      </c>
      <c r="F26" s="402">
        <v>3</v>
      </c>
      <c r="G26" s="403">
        <v>0</v>
      </c>
      <c r="H26" s="402">
        <v>8</v>
      </c>
      <c r="I26" s="488"/>
    </row>
    <row r="27" spans="1:9" ht="24.75" customHeight="1">
      <c r="A27" s="114" t="s">
        <v>118</v>
      </c>
      <c r="B27" s="402">
        <v>439</v>
      </c>
      <c r="C27" s="402">
        <f t="shared" si="0"/>
        <v>423</v>
      </c>
      <c r="D27" s="402">
        <v>63</v>
      </c>
      <c r="E27" s="402">
        <v>99</v>
      </c>
      <c r="F27" s="402">
        <v>115</v>
      </c>
      <c r="G27" s="402">
        <v>146</v>
      </c>
      <c r="H27" s="402">
        <v>79</v>
      </c>
      <c r="I27" s="488"/>
    </row>
    <row r="28" spans="1:9" ht="24.75" customHeight="1">
      <c r="A28" s="115" t="s">
        <v>119</v>
      </c>
      <c r="B28" s="402">
        <v>3789</v>
      </c>
      <c r="C28" s="402">
        <f t="shared" si="0"/>
        <v>3779</v>
      </c>
      <c r="D28" s="402">
        <v>850</v>
      </c>
      <c r="E28" s="402">
        <v>1019</v>
      </c>
      <c r="F28" s="402">
        <v>925</v>
      </c>
      <c r="G28" s="402">
        <v>985</v>
      </c>
      <c r="H28" s="402">
        <v>919</v>
      </c>
      <c r="I28" s="488"/>
    </row>
    <row r="29" spans="1:9" ht="13.5" customHeight="1">
      <c r="A29" s="111" t="s">
        <v>209</v>
      </c>
      <c r="B29" s="180"/>
      <c r="C29" s="180"/>
      <c r="D29" s="140"/>
      <c r="E29" s="140"/>
      <c r="F29" s="140"/>
      <c r="G29" s="140"/>
      <c r="H29" s="140"/>
      <c r="I29" s="488"/>
    </row>
    <row r="30" spans="1:9" ht="15" customHeight="1">
      <c r="A30" s="89" t="s">
        <v>379</v>
      </c>
      <c r="B30" s="394">
        <v>1553</v>
      </c>
      <c r="C30" s="394">
        <f>SUM(D30:G30)</f>
        <v>1582</v>
      </c>
      <c r="D30" s="394">
        <v>401</v>
      </c>
      <c r="E30" s="394">
        <v>421</v>
      </c>
      <c r="F30" s="394">
        <v>379</v>
      </c>
      <c r="G30" s="394">
        <v>381</v>
      </c>
      <c r="H30" s="394">
        <v>382</v>
      </c>
      <c r="I30" s="488"/>
    </row>
    <row r="31" spans="1:9" ht="15" customHeight="1">
      <c r="A31" s="89" t="s">
        <v>378</v>
      </c>
      <c r="B31" s="394">
        <v>1176</v>
      </c>
      <c r="C31" s="394">
        <f>SUM(D31:G31)</f>
        <v>1149</v>
      </c>
      <c r="D31" s="394">
        <v>211</v>
      </c>
      <c r="E31" s="394">
        <v>320</v>
      </c>
      <c r="F31" s="394">
        <v>311</v>
      </c>
      <c r="G31" s="394">
        <v>307</v>
      </c>
      <c r="H31" s="394">
        <v>324</v>
      </c>
      <c r="I31" s="488"/>
    </row>
    <row r="32" spans="1:9" ht="15" customHeight="1">
      <c r="A32" s="89" t="s">
        <v>380</v>
      </c>
      <c r="B32" s="394">
        <v>31</v>
      </c>
      <c r="C32" s="394">
        <f>SUM(D32:G32)</f>
        <v>26</v>
      </c>
      <c r="D32" s="394">
        <v>5</v>
      </c>
      <c r="E32" s="394">
        <v>8</v>
      </c>
      <c r="F32" s="394">
        <v>5</v>
      </c>
      <c r="G32" s="394">
        <v>8</v>
      </c>
      <c r="H32" s="394">
        <v>6</v>
      </c>
      <c r="I32" s="488"/>
    </row>
    <row r="33" spans="1:9" ht="4.5" customHeight="1">
      <c r="A33" s="90"/>
      <c r="B33" s="251"/>
      <c r="C33" s="251"/>
      <c r="D33" s="177"/>
      <c r="E33" s="177"/>
      <c r="F33" s="177"/>
      <c r="G33" s="273"/>
      <c r="H33" s="177"/>
      <c r="I33" s="488"/>
    </row>
    <row r="34" spans="1:9" ht="0.75" customHeight="1" hidden="1">
      <c r="A34" s="109"/>
      <c r="B34" s="133"/>
      <c r="C34" s="133"/>
      <c r="D34" s="116"/>
      <c r="E34" s="116"/>
      <c r="F34" s="116"/>
      <c r="G34" s="116"/>
      <c r="H34" s="116"/>
      <c r="I34" s="488"/>
    </row>
    <row r="35" ht="2.25" customHeight="1">
      <c r="I35" s="488"/>
    </row>
    <row r="36" spans="1:9" ht="14.25" customHeight="1">
      <c r="A36" s="159" t="s">
        <v>292</v>
      </c>
      <c r="I36" s="488"/>
    </row>
    <row r="37" ht="13.5" customHeight="1">
      <c r="I37" s="106"/>
    </row>
  </sheetData>
  <sheetProtection/>
  <mergeCells count="5">
    <mergeCell ref="I1:I36"/>
    <mergeCell ref="A5:A6"/>
    <mergeCell ref="B5:B6"/>
    <mergeCell ref="D5:G5"/>
    <mergeCell ref="C5:C6"/>
  </mergeCells>
  <printOptions/>
  <pageMargins left="0.75" right="0.25" top="0.54" bottom="0.25" header="0.37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22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39.421875" style="0" customWidth="1"/>
    <col min="2" max="8" width="12.7109375" style="0" customWidth="1"/>
    <col min="9" max="9" width="6.7109375" style="0" customWidth="1"/>
  </cols>
  <sheetData>
    <row r="1" spans="1:9" ht="19.5" customHeight="1">
      <c r="A1" s="22" t="s">
        <v>429</v>
      </c>
      <c r="B1" s="3"/>
      <c r="C1" s="3"/>
      <c r="I1" s="484" t="s">
        <v>186</v>
      </c>
    </row>
    <row r="2" spans="1:9" ht="2.25" customHeight="1">
      <c r="A2" s="3"/>
      <c r="B2" s="3"/>
      <c r="C2" s="3"/>
      <c r="I2" s="485"/>
    </row>
    <row r="3" spans="1:9" ht="12" customHeight="1">
      <c r="A3" s="3"/>
      <c r="B3" s="3"/>
      <c r="C3" s="3"/>
      <c r="D3" s="50"/>
      <c r="E3" s="50"/>
      <c r="F3" s="50"/>
      <c r="H3" s="50" t="s">
        <v>408</v>
      </c>
      <c r="I3" s="485"/>
    </row>
    <row r="4" spans="1:9" ht="6" customHeight="1">
      <c r="A4" s="3"/>
      <c r="B4" s="132"/>
      <c r="C4" s="132"/>
      <c r="I4" s="485"/>
    </row>
    <row r="5" spans="1:9" ht="19.5" customHeight="1">
      <c r="A5" s="479" t="s">
        <v>110</v>
      </c>
      <c r="B5" s="479" t="s">
        <v>279</v>
      </c>
      <c r="C5" s="471" t="s">
        <v>250</v>
      </c>
      <c r="D5" s="481" t="s">
        <v>253</v>
      </c>
      <c r="E5" s="486"/>
      <c r="F5" s="486"/>
      <c r="G5" s="487"/>
      <c r="H5" s="377" t="s">
        <v>427</v>
      </c>
      <c r="I5" s="485"/>
    </row>
    <row r="6" spans="1:9" ht="19.5" customHeight="1">
      <c r="A6" s="480"/>
      <c r="B6" s="480"/>
      <c r="C6" s="472"/>
      <c r="D6" s="103" t="s">
        <v>0</v>
      </c>
      <c r="E6" s="103" t="s">
        <v>1</v>
      </c>
      <c r="F6" s="52" t="s">
        <v>124</v>
      </c>
      <c r="G6" s="52" t="s">
        <v>146</v>
      </c>
      <c r="H6" s="103" t="s">
        <v>0</v>
      </c>
      <c r="I6" s="485"/>
    </row>
    <row r="7" spans="1:9" ht="39.75" customHeight="1">
      <c r="A7" s="53" t="s">
        <v>120</v>
      </c>
      <c r="B7" s="402">
        <v>157</v>
      </c>
      <c r="C7" s="402">
        <f>SUM(D7:G7)</f>
        <v>113</v>
      </c>
      <c r="D7" s="402">
        <v>16</v>
      </c>
      <c r="E7" s="402">
        <v>17</v>
      </c>
      <c r="F7" s="402">
        <v>33</v>
      </c>
      <c r="G7" s="402">
        <v>47</v>
      </c>
      <c r="H7" s="402">
        <v>24</v>
      </c>
      <c r="I7" s="485"/>
    </row>
    <row r="8" spans="1:9" ht="41.25" customHeight="1">
      <c r="A8" s="54" t="s">
        <v>35</v>
      </c>
      <c r="B8" s="402">
        <v>25091</v>
      </c>
      <c r="C8" s="402">
        <f>SUM(D8:G8)</f>
        <v>25055</v>
      </c>
      <c r="D8" s="402">
        <v>5542</v>
      </c>
      <c r="E8" s="402">
        <v>6837</v>
      </c>
      <c r="F8" s="402">
        <v>6117</v>
      </c>
      <c r="G8" s="402">
        <v>6559</v>
      </c>
      <c r="H8" s="402">
        <v>5795</v>
      </c>
      <c r="I8" s="485"/>
    </row>
    <row r="9" spans="1:9" ht="13.5" customHeight="1">
      <c r="A9" s="55" t="s">
        <v>207</v>
      </c>
      <c r="B9" s="70"/>
      <c r="C9" s="70"/>
      <c r="D9" s="70"/>
      <c r="E9" s="70"/>
      <c r="F9" s="70"/>
      <c r="G9" s="70"/>
      <c r="H9" s="70"/>
      <c r="I9" s="485"/>
    </row>
    <row r="10" spans="1:9" ht="33" customHeight="1">
      <c r="A10" s="61" t="s">
        <v>390</v>
      </c>
      <c r="B10" s="396">
        <v>21969</v>
      </c>
      <c r="C10" s="396">
        <f aca="true" t="shared" si="0" ref="C10:C16">SUM(D10:G10)</f>
        <v>21971</v>
      </c>
      <c r="D10" s="396">
        <v>4928</v>
      </c>
      <c r="E10" s="396">
        <v>6138</v>
      </c>
      <c r="F10" s="396">
        <v>5266</v>
      </c>
      <c r="G10" s="396">
        <v>5639</v>
      </c>
      <c r="H10" s="396">
        <v>4867</v>
      </c>
      <c r="I10" s="485"/>
    </row>
    <row r="11" spans="1:9" ht="32.25" customHeight="1">
      <c r="A11" s="7" t="s">
        <v>391</v>
      </c>
      <c r="B11" s="396">
        <v>152</v>
      </c>
      <c r="C11" s="396">
        <f t="shared" si="0"/>
        <v>187</v>
      </c>
      <c r="D11" s="396">
        <v>57</v>
      </c>
      <c r="E11" s="396">
        <v>60</v>
      </c>
      <c r="F11" s="396">
        <v>45</v>
      </c>
      <c r="G11" s="396">
        <v>25</v>
      </c>
      <c r="H11" s="396">
        <v>52</v>
      </c>
      <c r="I11" s="485"/>
    </row>
    <row r="12" spans="1:9" ht="30" customHeight="1">
      <c r="A12" s="61" t="s">
        <v>392</v>
      </c>
      <c r="B12" s="396">
        <v>294</v>
      </c>
      <c r="C12" s="396">
        <f t="shared" si="0"/>
        <v>301</v>
      </c>
      <c r="D12" s="396">
        <v>83</v>
      </c>
      <c r="E12" s="396">
        <v>75</v>
      </c>
      <c r="F12" s="396">
        <v>74</v>
      </c>
      <c r="G12" s="396">
        <v>69</v>
      </c>
      <c r="H12" s="396">
        <v>55</v>
      </c>
      <c r="I12" s="485"/>
    </row>
    <row r="13" spans="1:9" ht="33" customHeight="1">
      <c r="A13" s="7" t="s">
        <v>393</v>
      </c>
      <c r="B13" s="396">
        <v>569</v>
      </c>
      <c r="C13" s="396">
        <f t="shared" si="0"/>
        <v>263</v>
      </c>
      <c r="D13" s="396">
        <v>77</v>
      </c>
      <c r="E13" s="396">
        <v>78</v>
      </c>
      <c r="F13" s="396">
        <v>48</v>
      </c>
      <c r="G13" s="396">
        <v>60</v>
      </c>
      <c r="H13" s="396">
        <v>84</v>
      </c>
      <c r="I13" s="485"/>
    </row>
    <row r="14" spans="1:9" ht="33" customHeight="1">
      <c r="A14" s="7" t="s">
        <v>394</v>
      </c>
      <c r="B14" s="396">
        <v>184</v>
      </c>
      <c r="C14" s="396">
        <f t="shared" si="0"/>
        <v>158</v>
      </c>
      <c r="D14" s="396">
        <v>27</v>
      </c>
      <c r="E14" s="396">
        <v>38</v>
      </c>
      <c r="F14" s="396">
        <v>38</v>
      </c>
      <c r="G14" s="396">
        <v>55</v>
      </c>
      <c r="H14" s="396">
        <v>49</v>
      </c>
      <c r="I14" s="485"/>
    </row>
    <row r="15" spans="1:9" ht="33" customHeight="1">
      <c r="A15" s="61" t="s">
        <v>386</v>
      </c>
      <c r="B15" s="396">
        <v>941</v>
      </c>
      <c r="C15" s="396">
        <f t="shared" si="0"/>
        <v>1093</v>
      </c>
      <c r="D15" s="396">
        <v>121</v>
      </c>
      <c r="E15" s="396">
        <v>142</v>
      </c>
      <c r="F15" s="396">
        <v>381</v>
      </c>
      <c r="G15" s="396">
        <v>449</v>
      </c>
      <c r="H15" s="396">
        <v>457</v>
      </c>
      <c r="I15" s="485"/>
    </row>
    <row r="16" spans="1:9" ht="33.75" customHeight="1">
      <c r="A16" s="61" t="s">
        <v>387</v>
      </c>
      <c r="B16" s="396">
        <v>238</v>
      </c>
      <c r="C16" s="396">
        <f t="shared" si="0"/>
        <v>230</v>
      </c>
      <c r="D16" s="396">
        <v>59</v>
      </c>
      <c r="E16" s="396">
        <v>51</v>
      </c>
      <c r="F16" s="396">
        <v>62</v>
      </c>
      <c r="G16" s="396">
        <v>58</v>
      </c>
      <c r="H16" s="396">
        <v>63</v>
      </c>
      <c r="I16" s="485"/>
    </row>
    <row r="17" spans="1:9" ht="8.25" customHeight="1">
      <c r="A17" s="61"/>
      <c r="B17" s="85"/>
      <c r="C17" s="85"/>
      <c r="D17" s="70"/>
      <c r="E17" s="70"/>
      <c r="F17" s="70"/>
      <c r="G17" s="70"/>
      <c r="H17" s="70"/>
      <c r="I17" s="485"/>
    </row>
    <row r="18" spans="1:9" ht="28.5" customHeight="1">
      <c r="A18" s="62" t="s">
        <v>197</v>
      </c>
      <c r="B18" s="402">
        <v>16</v>
      </c>
      <c r="C18" s="402">
        <f>SUM(D18:G18)</f>
        <v>8</v>
      </c>
      <c r="D18" s="402">
        <v>2</v>
      </c>
      <c r="E18" s="402">
        <v>3</v>
      </c>
      <c r="F18" s="402">
        <v>2</v>
      </c>
      <c r="G18" s="402">
        <v>1</v>
      </c>
      <c r="H18" s="402">
        <v>2</v>
      </c>
      <c r="I18" s="485"/>
    </row>
    <row r="19" spans="1:9" ht="15" customHeight="1">
      <c r="A19" s="59"/>
      <c r="B19" s="175"/>
      <c r="C19" s="175"/>
      <c r="D19" s="59"/>
      <c r="E19" s="59"/>
      <c r="F19" s="59"/>
      <c r="G19" s="59"/>
      <c r="H19" s="59"/>
      <c r="I19" s="485"/>
    </row>
    <row r="20" spans="1:9" ht="4.5" customHeight="1" hidden="1">
      <c r="A20" s="59"/>
      <c r="B20" s="48"/>
      <c r="C20" s="82"/>
      <c r="D20" s="81"/>
      <c r="E20" s="81"/>
      <c r="F20" s="81"/>
      <c r="G20" s="81"/>
      <c r="H20" s="81"/>
      <c r="I20" s="485"/>
    </row>
    <row r="21" ht="21.75" customHeight="1">
      <c r="A21" s="159" t="s">
        <v>212</v>
      </c>
    </row>
    <row r="22" ht="21.75" customHeight="1">
      <c r="A22" s="159" t="s">
        <v>213</v>
      </c>
    </row>
  </sheetData>
  <sheetProtection/>
  <mergeCells count="5">
    <mergeCell ref="A5:A6"/>
    <mergeCell ref="I1:I20"/>
    <mergeCell ref="B5:B6"/>
    <mergeCell ref="D5:G5"/>
    <mergeCell ref="C5:C6"/>
  </mergeCells>
  <printOptions/>
  <pageMargins left="0.75" right="0.25" top="0.88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00390625" style="0" customWidth="1"/>
    <col min="2" max="3" width="11.7109375" style="0" customWidth="1"/>
    <col min="4" max="6" width="11.7109375" style="211" customWidth="1"/>
    <col min="7" max="8" width="11.7109375" style="1" customWidth="1"/>
    <col min="9" max="9" width="5.57421875" style="0" customWidth="1"/>
  </cols>
  <sheetData>
    <row r="1" spans="1:9" ht="15" customHeight="1">
      <c r="A1" s="71" t="s">
        <v>430</v>
      </c>
      <c r="B1" s="3"/>
      <c r="C1" s="3"/>
      <c r="I1" s="473" t="s">
        <v>187</v>
      </c>
    </row>
    <row r="2" spans="1:9" ht="15" customHeight="1">
      <c r="A2" s="71"/>
      <c r="B2" s="3"/>
      <c r="C2" s="3"/>
      <c r="I2" s="473"/>
    </row>
    <row r="3" spans="1:9" ht="12" customHeight="1">
      <c r="A3" s="3"/>
      <c r="B3" s="3"/>
      <c r="C3" s="3"/>
      <c r="D3" s="50"/>
      <c r="E3" s="296"/>
      <c r="F3" s="50"/>
      <c r="H3" s="50" t="s">
        <v>407</v>
      </c>
      <c r="I3" s="488"/>
    </row>
    <row r="4" spans="1:9" ht="5.25" customHeight="1">
      <c r="A4" s="3"/>
      <c r="B4" s="12"/>
      <c r="C4" s="12"/>
      <c r="D4" s="212"/>
      <c r="E4" s="212"/>
      <c r="F4" s="212"/>
      <c r="G4" s="130"/>
      <c r="H4" s="130"/>
      <c r="I4" s="488"/>
    </row>
    <row r="5" spans="1:9" ht="19.5" customHeight="1">
      <c r="A5" s="479" t="s">
        <v>110</v>
      </c>
      <c r="B5" s="479" t="s">
        <v>279</v>
      </c>
      <c r="C5" s="471" t="s">
        <v>250</v>
      </c>
      <c r="D5" s="494" t="s">
        <v>253</v>
      </c>
      <c r="E5" s="495"/>
      <c r="F5" s="495"/>
      <c r="G5" s="496"/>
      <c r="H5" s="377" t="s">
        <v>427</v>
      </c>
      <c r="I5" s="488"/>
    </row>
    <row r="6" spans="1:9" ht="15" customHeight="1">
      <c r="A6" s="480"/>
      <c r="B6" s="480"/>
      <c r="C6" s="472"/>
      <c r="D6" s="103" t="s">
        <v>0</v>
      </c>
      <c r="E6" s="103" t="s">
        <v>1</v>
      </c>
      <c r="F6" s="76" t="s">
        <v>124</v>
      </c>
      <c r="G6" s="348" t="s">
        <v>146</v>
      </c>
      <c r="H6" s="52" t="s">
        <v>0</v>
      </c>
      <c r="I6" s="488"/>
    </row>
    <row r="7" spans="1:9" ht="30" customHeight="1">
      <c r="A7" s="98" t="s">
        <v>157</v>
      </c>
      <c r="B7" s="401">
        <v>12588</v>
      </c>
      <c r="C7" s="401">
        <f>'Table 3'!C7-'Table 4'!C7</f>
        <v>10420</v>
      </c>
      <c r="D7" s="401">
        <f>'Table 3'!D7-'Table 4'!D7</f>
        <v>2271</v>
      </c>
      <c r="E7" s="401">
        <f>'Table 3'!E7-'Table 4'!E7</f>
        <v>2574</v>
      </c>
      <c r="F7" s="401">
        <f>'Table 3'!F7-'Table 4'!F7</f>
        <v>2680</v>
      </c>
      <c r="G7" s="401">
        <f>'Table 3'!G7-'Table 4'!G7</f>
        <v>2895</v>
      </c>
      <c r="H7" s="401">
        <f>'Table 3'!H7-'Table 4'!H7</f>
        <v>2671</v>
      </c>
      <c r="I7" s="488"/>
    </row>
    <row r="8" spans="1:9" ht="30" customHeight="1">
      <c r="A8" s="54" t="s">
        <v>36</v>
      </c>
      <c r="B8" s="404">
        <v>2225</v>
      </c>
      <c r="C8" s="404">
        <f>'Table 3'!C8-'Table 4'!C8</f>
        <v>2527</v>
      </c>
      <c r="D8" s="405">
        <f>'Table 3'!D8-'Table 4'!D8</f>
        <v>625</v>
      </c>
      <c r="E8" s="405">
        <f>'Table 3'!E8-'Table 4'!E8</f>
        <v>609</v>
      </c>
      <c r="F8" s="405">
        <f>'Table 3'!F8-'Table 4'!F8</f>
        <v>663</v>
      </c>
      <c r="G8" s="405">
        <f>'Table 3'!G8-'Table 4'!G8</f>
        <v>630</v>
      </c>
      <c r="H8" s="405">
        <f>'Table 3'!H8-'Table 4'!H8</f>
        <v>759</v>
      </c>
      <c r="I8" s="488"/>
    </row>
    <row r="9" spans="1:9" s="57" customFormat="1" ht="18" customHeight="1">
      <c r="A9" s="55" t="s">
        <v>111</v>
      </c>
      <c r="B9" s="138"/>
      <c r="C9" s="138"/>
      <c r="D9" s="137"/>
      <c r="E9" s="137"/>
      <c r="F9" s="137"/>
      <c r="G9" s="137"/>
      <c r="H9" s="137"/>
      <c r="I9" s="488"/>
    </row>
    <row r="10" spans="1:9" s="57" customFormat="1" ht="26.25" customHeight="1">
      <c r="A10" s="7" t="s">
        <v>395</v>
      </c>
      <c r="B10" s="136">
        <v>1872</v>
      </c>
      <c r="C10" s="136">
        <f>'Table 3'!C15-'Table 4'!C15</f>
        <v>2163</v>
      </c>
      <c r="D10" s="141">
        <f>'Table 3'!D15-'Table 4'!D15</f>
        <v>563</v>
      </c>
      <c r="E10" s="141">
        <f>'Table 3'!E15-'Table 4'!E15</f>
        <v>486</v>
      </c>
      <c r="F10" s="141">
        <f>'Table 3'!F15-'Table 4'!F15</f>
        <v>573</v>
      </c>
      <c r="G10" s="141">
        <f>'Table 3'!G15-'Table 4'!G15</f>
        <v>541</v>
      </c>
      <c r="H10" s="141">
        <f>'Table 3'!H15-'Table 4'!H15</f>
        <v>639</v>
      </c>
      <c r="I10" s="488"/>
    </row>
    <row r="11" spans="1:9" ht="30" customHeight="1">
      <c r="A11" s="88" t="s">
        <v>40</v>
      </c>
      <c r="B11" s="406">
        <v>432</v>
      </c>
      <c r="C11" s="406">
        <f>'Table 3'!C19-'Table 4'!C19</f>
        <v>318</v>
      </c>
      <c r="D11" s="406">
        <f>'Table 3'!D19-'Table 4'!D19</f>
        <v>72</v>
      </c>
      <c r="E11" s="406">
        <f>'Table 3'!E19-'Table 4'!E19</f>
        <v>116</v>
      </c>
      <c r="F11" s="406">
        <f>'Table 3'!F19-'Table 4'!F19</f>
        <v>38</v>
      </c>
      <c r="G11" s="406">
        <f>'Table 3'!G19-'Table 4'!G19</f>
        <v>92</v>
      </c>
      <c r="H11" s="406">
        <f>'Table 3'!H19-'Table 4'!H19</f>
        <v>53</v>
      </c>
      <c r="I11" s="488"/>
    </row>
    <row r="12" spans="1:9" ht="30" customHeight="1">
      <c r="A12" s="88" t="s">
        <v>115</v>
      </c>
      <c r="B12" s="406">
        <v>434</v>
      </c>
      <c r="C12" s="406">
        <f>'Table 3'!C20-'Table 4'!C20</f>
        <v>481</v>
      </c>
      <c r="D12" s="406">
        <f>'Table 3'!D20-'Table 4'!D20</f>
        <v>88</v>
      </c>
      <c r="E12" s="406">
        <f>'Table 3'!E20-'Table 4'!E20</f>
        <v>127</v>
      </c>
      <c r="F12" s="406">
        <f>'Table 3'!F20-'Table 4'!F20</f>
        <v>128</v>
      </c>
      <c r="G12" s="406">
        <f>'Table 3'!G20-'Table 4'!G20</f>
        <v>138</v>
      </c>
      <c r="H12" s="406">
        <f>'Table 3'!H20-'Table 4'!H20</f>
        <v>132</v>
      </c>
      <c r="I12" s="488"/>
    </row>
    <row r="13" spans="1:9" ht="30" customHeight="1">
      <c r="A13" s="88" t="s">
        <v>116</v>
      </c>
      <c r="B13" s="406">
        <v>20</v>
      </c>
      <c r="C13" s="406">
        <f>'Table 3'!C25-'Table 4'!C25</f>
        <v>15</v>
      </c>
      <c r="D13" s="406">
        <f>'Table 3'!D25-'Table 4'!D25</f>
        <v>3</v>
      </c>
      <c r="E13" s="406">
        <f>'Table 3'!E25-'Table 4'!E25</f>
        <v>4</v>
      </c>
      <c r="F13" s="406">
        <f>'Table 3'!F25-'Table 4'!F25</f>
        <v>3</v>
      </c>
      <c r="G13" s="406">
        <f>'Table 3'!G25-'Table 4'!G25</f>
        <v>5</v>
      </c>
      <c r="H13" s="406">
        <f>'Table 3'!H25-'Table 4'!H25</f>
        <v>8</v>
      </c>
      <c r="I13" s="488"/>
    </row>
    <row r="14" spans="1:9" ht="30" customHeight="1">
      <c r="A14" s="88" t="s">
        <v>117</v>
      </c>
      <c r="B14" s="406">
        <v>45</v>
      </c>
      <c r="C14" s="406">
        <f>'Table 3'!C26-'Table 4'!C26</f>
        <v>71</v>
      </c>
      <c r="D14" s="406">
        <f>'Table 3'!D26-'Table 4'!D26</f>
        <v>19</v>
      </c>
      <c r="E14" s="406">
        <f>'Table 3'!E26-'Table 4'!E26</f>
        <v>33</v>
      </c>
      <c r="F14" s="406">
        <f>'Table 3'!F26-'Table 4'!F26</f>
        <v>8</v>
      </c>
      <c r="G14" s="406">
        <f>'Table 3'!G26-'Table 4'!G26</f>
        <v>11</v>
      </c>
      <c r="H14" s="406">
        <f>'Table 3'!H26-'Table 4'!H26</f>
        <v>9</v>
      </c>
      <c r="I14" s="488"/>
    </row>
    <row r="15" spans="1:9" ht="30" customHeight="1">
      <c r="A15" s="88" t="s">
        <v>118</v>
      </c>
      <c r="B15" s="406">
        <v>1326</v>
      </c>
      <c r="C15" s="406">
        <f>'Table 3'!C27-'Table 4'!C27</f>
        <v>1540</v>
      </c>
      <c r="D15" s="406">
        <f>'Table 3'!D27-'Table 4'!D27</f>
        <v>244</v>
      </c>
      <c r="E15" s="406">
        <f>'Table 3'!E27-'Table 4'!E27</f>
        <v>317</v>
      </c>
      <c r="F15" s="406">
        <f>'Table 3'!F27-'Table 4'!F27</f>
        <v>470</v>
      </c>
      <c r="G15" s="406">
        <f>'Table 3'!G27-'Table 4'!G27</f>
        <v>509</v>
      </c>
      <c r="H15" s="406">
        <f>'Table 3'!H27-'Table 4'!H27</f>
        <v>350</v>
      </c>
      <c r="I15" s="488"/>
    </row>
    <row r="16" spans="1:9" ht="30" customHeight="1">
      <c r="A16" s="247" t="s">
        <v>119</v>
      </c>
      <c r="B16" s="406">
        <v>1466</v>
      </c>
      <c r="C16" s="406">
        <f>'Table 3'!C28-'Table 4'!C28</f>
        <v>1351</v>
      </c>
      <c r="D16" s="406">
        <f>'Table 3'!D28-'Table 4'!D28</f>
        <v>306</v>
      </c>
      <c r="E16" s="406">
        <f>'Table 3'!E28-'Table 4'!E28</f>
        <v>361</v>
      </c>
      <c r="F16" s="406">
        <f>'Table 3'!F28-'Table 4'!F28</f>
        <v>319</v>
      </c>
      <c r="G16" s="406">
        <f>'Table 3'!G28-'Table 4'!G28</f>
        <v>365</v>
      </c>
      <c r="H16" s="406">
        <f>'Table 3'!H28-'Table 4'!H28</f>
        <v>282</v>
      </c>
      <c r="I16" s="488"/>
    </row>
    <row r="17" spans="1:9" ht="18" customHeight="1">
      <c r="A17" s="55" t="s">
        <v>111</v>
      </c>
      <c r="B17" s="134"/>
      <c r="C17" s="134"/>
      <c r="D17" s="135"/>
      <c r="E17" s="135"/>
      <c r="F17" s="135"/>
      <c r="G17" s="135"/>
      <c r="H17" s="135"/>
      <c r="I17" s="488"/>
    </row>
    <row r="18" spans="1:9" ht="25.5" customHeight="1">
      <c r="A18" s="7" t="s">
        <v>396</v>
      </c>
      <c r="B18" s="136">
        <v>712</v>
      </c>
      <c r="C18" s="136">
        <f>'Table 3'!C30-'Table 4'!C30</f>
        <v>600</v>
      </c>
      <c r="D18" s="136">
        <f>'Table 3'!D30-'Table 4'!D30</f>
        <v>129</v>
      </c>
      <c r="E18" s="136">
        <f>'Table 3'!E30-'Table 4'!E30</f>
        <v>150</v>
      </c>
      <c r="F18" s="136">
        <f>'Table 3'!F30-'Table 4'!F30</f>
        <v>162</v>
      </c>
      <c r="G18" s="136">
        <f>'Table 3'!G30-'Table 4'!G30</f>
        <v>159</v>
      </c>
      <c r="H18" s="136">
        <f>'Table 3'!H30-'Table 4'!H30</f>
        <v>124</v>
      </c>
      <c r="I18" s="488"/>
    </row>
    <row r="19" spans="1:9" ht="30" customHeight="1">
      <c r="A19" s="7" t="s">
        <v>397</v>
      </c>
      <c r="B19" s="136">
        <v>61</v>
      </c>
      <c r="C19" s="136">
        <f>'Table 3'!C31-'Table 4'!C31</f>
        <v>16</v>
      </c>
      <c r="D19" s="136">
        <f>'Table 3'!D31-'Table 4'!D31</f>
        <v>11</v>
      </c>
      <c r="E19" s="136">
        <f>'Table 3'!E31-'Table 4'!E31</f>
        <v>3</v>
      </c>
      <c r="F19" s="136">
        <f>'Table 3'!F31-'Table 4'!F31</f>
        <v>1</v>
      </c>
      <c r="G19" s="136">
        <f>'Table 3'!G31-'Table 4'!G31</f>
        <v>1</v>
      </c>
      <c r="H19" s="136">
        <f>'Table 3'!H31-'Table 4'!H31</f>
        <v>31</v>
      </c>
      <c r="I19" s="488"/>
    </row>
    <row r="20" spans="1:9" ht="30" customHeight="1">
      <c r="A20" s="7" t="s">
        <v>398</v>
      </c>
      <c r="B20" s="136">
        <v>9</v>
      </c>
      <c r="C20" s="136">
        <f>'Table 3'!C32-'Table 4'!C32</f>
        <v>11</v>
      </c>
      <c r="D20" s="136">
        <f>'Table 3'!D32-'Table 4'!D32</f>
        <v>2</v>
      </c>
      <c r="E20" s="136">
        <f>'Table 3'!E32-'Table 4'!E32</f>
        <v>2</v>
      </c>
      <c r="F20" s="136">
        <f>'Table 3'!F32-'Table 4'!F32</f>
        <v>3</v>
      </c>
      <c r="G20" s="136">
        <f>'Table 3'!G32-'Table 4'!G32</f>
        <v>4</v>
      </c>
      <c r="H20" s="136">
        <f>'Table 3'!H32-'Table 4'!H32</f>
        <v>1</v>
      </c>
      <c r="I20" s="488"/>
    </row>
    <row r="21" spans="1:9" ht="9" customHeight="1">
      <c r="A21" s="9"/>
      <c r="B21" s="169"/>
      <c r="C21" s="169"/>
      <c r="D21" s="139"/>
      <c r="E21" s="139"/>
      <c r="F21" s="139"/>
      <c r="G21" s="139"/>
      <c r="H21" s="139"/>
      <c r="I21" s="488"/>
    </row>
    <row r="22" spans="1:9" ht="0.75" customHeight="1" hidden="1">
      <c r="A22" s="13"/>
      <c r="B22" s="82"/>
      <c r="C22" s="82"/>
      <c r="D22" s="213"/>
      <c r="E22" s="213"/>
      <c r="F22" s="213"/>
      <c r="G22" s="179"/>
      <c r="H22" s="179"/>
      <c r="I22" s="488"/>
    </row>
    <row r="23" spans="1:9" ht="6.75" customHeight="1" hidden="1">
      <c r="A23" s="60"/>
      <c r="B23" s="3"/>
      <c r="C23" s="3"/>
      <c r="I23" s="488"/>
    </row>
    <row r="24" spans="1:9" ht="21.75" customHeight="1">
      <c r="A24" s="159" t="s">
        <v>212</v>
      </c>
      <c r="I24" s="488"/>
    </row>
    <row r="25" spans="1:9" ht="21" customHeight="1">
      <c r="A25" s="159" t="s">
        <v>214</v>
      </c>
      <c r="B25" s="260"/>
      <c r="C25" s="260"/>
      <c r="I25" s="67"/>
    </row>
    <row r="27" spans="2:3" ht="12.75">
      <c r="B27" s="260"/>
      <c r="C27" s="260"/>
    </row>
  </sheetData>
  <sheetProtection/>
  <mergeCells count="5">
    <mergeCell ref="I1:I24"/>
    <mergeCell ref="A5:A6"/>
    <mergeCell ref="B5:B6"/>
    <mergeCell ref="D5:G5"/>
    <mergeCell ref="C5:C6"/>
  </mergeCells>
  <printOptions/>
  <pageMargins left="0.75" right="0.22" top="0.77" bottom="0.33" header="0.5" footer="0.5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421875" style="0" customWidth="1"/>
    <col min="2" max="3" width="12.140625" style="0" customWidth="1"/>
    <col min="4" max="8" width="12.140625" style="1" customWidth="1"/>
    <col min="9" max="9" width="5.57421875" style="283" customWidth="1"/>
  </cols>
  <sheetData>
    <row r="1" spans="1:9" ht="19.5" customHeight="1">
      <c r="A1" s="22" t="s">
        <v>449</v>
      </c>
      <c r="B1" s="3"/>
      <c r="C1" s="3"/>
      <c r="I1" s="473" t="s">
        <v>188</v>
      </c>
    </row>
    <row r="2" spans="1:9" ht="3.75" customHeight="1">
      <c r="A2" s="3"/>
      <c r="B2" s="3"/>
      <c r="C2" s="3"/>
      <c r="I2" s="497"/>
    </row>
    <row r="3" spans="1:9" ht="12" customHeight="1">
      <c r="A3" s="3"/>
      <c r="B3" s="3"/>
      <c r="C3" s="3"/>
      <c r="D3" s="50"/>
      <c r="E3" s="50"/>
      <c r="F3" s="50"/>
      <c r="H3" s="50" t="s">
        <v>407</v>
      </c>
      <c r="I3" s="497"/>
    </row>
    <row r="4" spans="1:9" ht="5.25" customHeight="1">
      <c r="A4" s="3"/>
      <c r="B4" s="132"/>
      <c r="C4" s="132"/>
      <c r="I4" s="497"/>
    </row>
    <row r="5" spans="1:9" ht="25.5" customHeight="1">
      <c r="A5" s="479" t="s">
        <v>110</v>
      </c>
      <c r="B5" s="479" t="s">
        <v>279</v>
      </c>
      <c r="C5" s="471" t="s">
        <v>250</v>
      </c>
      <c r="D5" s="481" t="s">
        <v>253</v>
      </c>
      <c r="E5" s="486"/>
      <c r="F5" s="486"/>
      <c r="G5" s="487"/>
      <c r="H5" s="377" t="s">
        <v>427</v>
      </c>
      <c r="I5" s="497"/>
    </row>
    <row r="6" spans="1:9" ht="24" customHeight="1">
      <c r="A6" s="480"/>
      <c r="B6" s="480"/>
      <c r="C6" s="472"/>
      <c r="D6" s="103" t="s">
        <v>0</v>
      </c>
      <c r="E6" s="103" t="s">
        <v>1</v>
      </c>
      <c r="F6" s="52" t="s">
        <v>203</v>
      </c>
      <c r="G6" s="52" t="s">
        <v>217</v>
      </c>
      <c r="H6" s="52" t="s">
        <v>0</v>
      </c>
      <c r="I6" s="497"/>
    </row>
    <row r="7" spans="1:9" ht="39.75" customHeight="1">
      <c r="A7" s="53" t="s">
        <v>120</v>
      </c>
      <c r="B7" s="405">
        <v>3570</v>
      </c>
      <c r="C7" s="405">
        <f>'Table 3 cont''d'!C7-'Table 4 cont''d'!C7</f>
        <v>1175</v>
      </c>
      <c r="D7" s="407">
        <f>'Table 3 cont''d'!D7-'Table 4 cont''d'!D7</f>
        <v>214</v>
      </c>
      <c r="E7" s="407">
        <f>'Table 3 cont''d'!E7-'Table 4 cont''d'!E7</f>
        <v>259</v>
      </c>
      <c r="F7" s="407">
        <f>'Table 3 cont''d'!F7-'Table 4 cont''d'!F7</f>
        <v>301</v>
      </c>
      <c r="G7" s="407">
        <f>'Table 3 cont''d'!G7-'Table 4 cont''d'!G7</f>
        <v>401</v>
      </c>
      <c r="H7" s="407">
        <f>'Table 3 cont''d'!H7-'Table 4 cont''d'!H7</f>
        <v>409</v>
      </c>
      <c r="I7" s="497"/>
    </row>
    <row r="8" spans="1:9" ht="35.25" customHeight="1">
      <c r="A8" s="54" t="s">
        <v>35</v>
      </c>
      <c r="B8" s="405">
        <v>3018</v>
      </c>
      <c r="C8" s="405">
        <f>'Table 3 cont''d'!C8-'Table 4 cont''d'!C8</f>
        <v>2895</v>
      </c>
      <c r="D8" s="407">
        <f>'Table 3 cont''d'!D8-'Table 4 cont''d'!D8</f>
        <v>685</v>
      </c>
      <c r="E8" s="407">
        <f>'Table 3 cont''d'!E8-'Table 4 cont''d'!E8</f>
        <v>739</v>
      </c>
      <c r="F8" s="407">
        <f>'Table 3 cont''d'!F8-'Table 4 cont''d'!F8</f>
        <v>739</v>
      </c>
      <c r="G8" s="407">
        <f>'Table 3 cont''d'!G8-'Table 4 cont''d'!G8</f>
        <v>732</v>
      </c>
      <c r="H8" s="407">
        <f>'Table 3 cont''d'!H8-'Table 4 cont''d'!H8</f>
        <v>659</v>
      </c>
      <c r="I8" s="497"/>
    </row>
    <row r="9" spans="1:9" ht="13.5" customHeight="1">
      <c r="A9" s="55" t="s">
        <v>111</v>
      </c>
      <c r="B9" s="51"/>
      <c r="C9" s="51"/>
      <c r="D9" s="51"/>
      <c r="E9" s="51"/>
      <c r="F9" s="51"/>
      <c r="G9" s="51"/>
      <c r="H9" s="70"/>
      <c r="I9" s="497"/>
    </row>
    <row r="10" spans="1:9" ht="29.25" customHeight="1">
      <c r="A10" s="61" t="s">
        <v>399</v>
      </c>
      <c r="B10" s="395">
        <v>1938</v>
      </c>
      <c r="C10" s="395">
        <f>'Table 3 cont''d'!C10-'Table 4 cont''d'!C10</f>
        <v>1621</v>
      </c>
      <c r="D10" s="395">
        <f>'Table 3 cont''d'!D10-'Table 4 cont''d'!D10</f>
        <v>464</v>
      </c>
      <c r="E10" s="395">
        <f>'Table 3 cont''d'!E10-'Table 4 cont''d'!E10</f>
        <v>407</v>
      </c>
      <c r="F10" s="395">
        <f>'Table 3 cont''d'!F10-'Table 4 cont''d'!F10</f>
        <v>401</v>
      </c>
      <c r="G10" s="395">
        <f>'Table 3 cont''d'!G10-'Table 4 cont''d'!G10</f>
        <v>349</v>
      </c>
      <c r="H10" s="395">
        <f>'Table 3 cont''d'!H10-'Table 4 cont''d'!H10</f>
        <v>346</v>
      </c>
      <c r="I10" s="497"/>
    </row>
    <row r="11" spans="1:9" ht="29.25" customHeight="1">
      <c r="A11" s="7" t="s">
        <v>391</v>
      </c>
      <c r="B11" s="395">
        <v>10</v>
      </c>
      <c r="C11" s="410">
        <f>'Table 3 cont''d'!C11-'Table 4 cont''d'!C11</f>
        <v>0</v>
      </c>
      <c r="D11" s="410">
        <f>'Table 3'!D23-'Table 4'!D23</f>
        <v>0</v>
      </c>
      <c r="E11" s="410">
        <f>'Table 3'!E23-'Table 4'!E23</f>
        <v>34</v>
      </c>
      <c r="F11" s="410">
        <f>'Table 3'!F23-'Table 4'!F23</f>
        <v>0</v>
      </c>
      <c r="G11" s="410">
        <f>'Table 3'!G23-'Table 4'!G23</f>
        <v>0</v>
      </c>
      <c r="H11" s="410">
        <f>'Table 3'!H23-'Table 4'!H23</f>
        <v>0</v>
      </c>
      <c r="I11" s="497"/>
    </row>
    <row r="12" spans="1:9" ht="30.75" customHeight="1">
      <c r="A12" s="61" t="s">
        <v>400</v>
      </c>
      <c r="B12" s="395">
        <v>12</v>
      </c>
      <c r="C12" s="395">
        <f>'Table 3 cont''d'!C12-'Table 4 cont''d'!C12</f>
        <v>14</v>
      </c>
      <c r="D12" s="395">
        <f>'Table 3 cont''d'!D12-'Table 4 cont''d'!D12</f>
        <v>3</v>
      </c>
      <c r="E12" s="395">
        <f>'Table 3 cont''d'!E12-'Table 4 cont''d'!E12</f>
        <v>1</v>
      </c>
      <c r="F12" s="395">
        <f>'Table 3 cont''d'!F12-'Table 4 cont''d'!F12</f>
        <v>5</v>
      </c>
      <c r="G12" s="395">
        <f>'Table 3 cont''d'!G12-'Table 4 cont''d'!G12</f>
        <v>5</v>
      </c>
      <c r="H12" s="395">
        <f>'Table 3 cont''d'!H12-'Table 4 cont''d'!H12</f>
        <v>2</v>
      </c>
      <c r="I12" s="497"/>
    </row>
    <row r="13" spans="1:9" ht="30.75" customHeight="1">
      <c r="A13" s="7" t="s">
        <v>401</v>
      </c>
      <c r="B13" s="395">
        <v>53</v>
      </c>
      <c r="C13" s="395">
        <f>'Table 3 cont''d'!C13-'Table 4 cont''d'!C13</f>
        <v>74</v>
      </c>
      <c r="D13" s="395">
        <f>'Table 3 cont''d'!D13-'Table 4 cont''d'!D13</f>
        <v>25</v>
      </c>
      <c r="E13" s="395">
        <f>'Table 3 cont''d'!E13-'Table 4 cont''d'!E13</f>
        <v>25</v>
      </c>
      <c r="F13" s="395">
        <f>'Table 3 cont''d'!F13-'Table 4 cont''d'!F13</f>
        <v>12</v>
      </c>
      <c r="G13" s="395">
        <f>'Table 3 cont''d'!G13-'Table 4 cont''d'!G13</f>
        <v>12</v>
      </c>
      <c r="H13" s="395">
        <f>'Table 3 cont''d'!H13-'Table 4 cont''d'!H13</f>
        <v>22</v>
      </c>
      <c r="I13" s="497"/>
    </row>
    <row r="14" spans="1:9" ht="30.75" customHeight="1">
      <c r="A14" s="7" t="s">
        <v>402</v>
      </c>
      <c r="B14" s="395">
        <v>50</v>
      </c>
      <c r="C14" s="395">
        <f>'Table 3 cont''d'!C14-'Table 4 cont''d'!C14</f>
        <v>66</v>
      </c>
      <c r="D14" s="395">
        <f>'Table 3 cont''d'!D14-'Table 4 cont''d'!D14</f>
        <v>12</v>
      </c>
      <c r="E14" s="395">
        <f>'Table 3 cont''d'!E14-'Table 4 cont''d'!E14</f>
        <v>14</v>
      </c>
      <c r="F14" s="395">
        <f>'Table 3 cont''d'!F14-'Table 4 cont''d'!F14</f>
        <v>13</v>
      </c>
      <c r="G14" s="395">
        <f>'Table 3 cont''d'!G14-'Table 4 cont''d'!G14</f>
        <v>27</v>
      </c>
      <c r="H14" s="395">
        <f>'Table 3 cont''d'!H14-'Table 4 cont''d'!H14</f>
        <v>14</v>
      </c>
      <c r="I14" s="497"/>
    </row>
    <row r="15" spans="1:9" ht="31.5" customHeight="1">
      <c r="A15" s="61" t="s">
        <v>403</v>
      </c>
      <c r="B15" s="395">
        <v>161</v>
      </c>
      <c r="C15" s="395">
        <f>'Table 3 cont''d'!C15-'Table 4 cont''d'!C15</f>
        <v>166</v>
      </c>
      <c r="D15" s="395">
        <f>'Table 3 cont''d'!D15-'Table 4 cont''d'!D15</f>
        <v>25</v>
      </c>
      <c r="E15" s="395">
        <f>'Table 3 cont''d'!E15-'Table 4 cont''d'!E15</f>
        <v>40</v>
      </c>
      <c r="F15" s="395">
        <f>'Table 3 cont''d'!F15-'Table 4 cont''d'!F15</f>
        <v>15</v>
      </c>
      <c r="G15" s="395">
        <f>'Table 3 cont''d'!G15-'Table 4 cont''d'!G15</f>
        <v>86</v>
      </c>
      <c r="H15" s="395">
        <f>'Table 3 cont''d'!H15-'Table 4 cont''d'!H15</f>
        <v>88</v>
      </c>
      <c r="I15" s="497"/>
    </row>
    <row r="16" spans="1:9" ht="31.5" customHeight="1">
      <c r="A16" s="61" t="s">
        <v>404</v>
      </c>
      <c r="B16" s="395">
        <v>50</v>
      </c>
      <c r="C16" s="395">
        <f>'Table 3 cont''d'!C16-'Table 4 cont''d'!C16</f>
        <v>138</v>
      </c>
      <c r="D16" s="395">
        <f>'Table 3 cont''d'!D16-'Table 4 cont''d'!D16</f>
        <v>10</v>
      </c>
      <c r="E16" s="395">
        <f>'Table 3 cont''d'!E16-'Table 4 cont''d'!E16</f>
        <v>35</v>
      </c>
      <c r="F16" s="395">
        <f>'Table 3 cont''d'!F16-'Table 4 cont''d'!F16</f>
        <v>50</v>
      </c>
      <c r="G16" s="395">
        <f>'Table 3 cont''d'!G16-'Table 4 cont''d'!G16</f>
        <v>43</v>
      </c>
      <c r="H16" s="395">
        <f>'Table 3 cont''d'!H16-'Table 4 cont''d'!H16</f>
        <v>17</v>
      </c>
      <c r="I16" s="497"/>
    </row>
    <row r="17" spans="1:9" ht="8.25" customHeight="1">
      <c r="A17" s="61"/>
      <c r="B17" s="85"/>
      <c r="C17" s="85"/>
      <c r="D17" s="44"/>
      <c r="E17" s="44"/>
      <c r="F17" s="44"/>
      <c r="G17" s="44"/>
      <c r="H17" s="85"/>
      <c r="I17" s="497"/>
    </row>
    <row r="18" spans="1:9" ht="23.25" customHeight="1">
      <c r="A18" s="166" t="s">
        <v>198</v>
      </c>
      <c r="B18" s="408">
        <v>52</v>
      </c>
      <c r="C18" s="409">
        <f>'Table 3 cont''d'!C18-'Table 4 cont''d'!C18</f>
        <v>47</v>
      </c>
      <c r="D18" s="409">
        <f>'Table 3 cont''d'!D18-'Table 4 cont''d'!D18</f>
        <v>15</v>
      </c>
      <c r="E18" s="409">
        <f>'Table 3 cont''d'!E18-'Table 4 cont''d'!E18</f>
        <v>9</v>
      </c>
      <c r="F18" s="409">
        <f>'Table 3 cont''d'!F18-'Table 4 cont''d'!F18</f>
        <v>11</v>
      </c>
      <c r="G18" s="409">
        <f>'Table 3 cont''d'!G18-'Table 4 cont''d'!G18</f>
        <v>12</v>
      </c>
      <c r="H18" s="409">
        <f>'Table 3 cont''d'!H18-'Table 4 cont''d'!H18</f>
        <v>10</v>
      </c>
      <c r="I18" s="497"/>
    </row>
    <row r="19" spans="1:9" ht="0.75" customHeight="1" hidden="1">
      <c r="A19" s="19"/>
      <c r="B19" s="86"/>
      <c r="C19" s="171"/>
      <c r="D19" s="171"/>
      <c r="E19" s="171"/>
      <c r="F19" s="171"/>
      <c r="G19" s="171"/>
      <c r="H19" s="171"/>
      <c r="I19" s="497"/>
    </row>
    <row r="20" spans="1:9" ht="2.25" customHeight="1" hidden="1">
      <c r="A20" s="59"/>
      <c r="B20" s="48"/>
      <c r="C20" s="82"/>
      <c r="D20" s="170"/>
      <c r="E20" s="170"/>
      <c r="F20" s="170"/>
      <c r="G20" s="170"/>
      <c r="H20" s="170"/>
      <c r="I20" s="497"/>
    </row>
    <row r="21" ht="20.25" customHeight="1">
      <c r="A21" s="159" t="s">
        <v>212</v>
      </c>
    </row>
    <row r="22" ht="20.25" customHeight="1">
      <c r="A22" s="159" t="s">
        <v>214</v>
      </c>
    </row>
  </sheetData>
  <sheetProtection/>
  <mergeCells count="5">
    <mergeCell ref="I1:I20"/>
    <mergeCell ref="A5:A6"/>
    <mergeCell ref="B5:B6"/>
    <mergeCell ref="D5:G5"/>
    <mergeCell ref="C5:C6"/>
  </mergeCells>
  <printOptions/>
  <pageMargins left="0.75" right="0.35" top="0.89" bottom="0.4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8515625" style="182" customWidth="1"/>
    <col min="2" max="8" width="11.8515625" style="182" customWidth="1"/>
    <col min="9" max="9" width="6.7109375" style="182" customWidth="1"/>
    <col min="10" max="16384" width="9.140625" style="182" customWidth="1"/>
  </cols>
  <sheetData>
    <row r="1" spans="1:9" ht="18.75">
      <c r="A1" s="181" t="s">
        <v>431</v>
      </c>
      <c r="I1" s="498" t="s">
        <v>233</v>
      </c>
    </row>
    <row r="2" spans="1:9" ht="15">
      <c r="A2" s="182" t="s">
        <v>9</v>
      </c>
      <c r="I2" s="499"/>
    </row>
    <row r="3" spans="1:9" ht="15">
      <c r="A3" s="184"/>
      <c r="D3" s="50"/>
      <c r="E3" s="50"/>
      <c r="F3" s="50"/>
      <c r="H3" s="50" t="s">
        <v>407</v>
      </c>
      <c r="I3" s="499"/>
    </row>
    <row r="4" ht="6" customHeight="1">
      <c r="I4" s="499"/>
    </row>
    <row r="5" spans="1:9" ht="16.5">
      <c r="A5" s="471" t="s">
        <v>110</v>
      </c>
      <c r="B5" s="500" t="s">
        <v>280</v>
      </c>
      <c r="C5" s="471" t="s">
        <v>250</v>
      </c>
      <c r="D5" s="501" t="s">
        <v>254</v>
      </c>
      <c r="E5" s="502"/>
      <c r="F5" s="502"/>
      <c r="G5" s="503"/>
      <c r="H5" s="377" t="s">
        <v>427</v>
      </c>
      <c r="I5" s="499"/>
    </row>
    <row r="6" spans="1:9" ht="15">
      <c r="A6" s="472"/>
      <c r="B6" s="500"/>
      <c r="C6" s="472"/>
      <c r="D6" s="103" t="s">
        <v>0</v>
      </c>
      <c r="E6" s="103" t="s">
        <v>1</v>
      </c>
      <c r="F6" s="52" t="s">
        <v>203</v>
      </c>
      <c r="G6" s="52" t="s">
        <v>217</v>
      </c>
      <c r="H6" s="52" t="s">
        <v>0</v>
      </c>
      <c r="I6" s="499"/>
    </row>
    <row r="7" spans="1:9" s="184" customFormat="1" ht="14.25">
      <c r="A7" s="183" t="s">
        <v>231</v>
      </c>
      <c r="B7" s="144">
        <v>8754</v>
      </c>
      <c r="C7" s="144">
        <f>SUM(D7:G7)</f>
        <v>7326</v>
      </c>
      <c r="D7" s="144">
        <f>D8+D13+D14+D15+D16+D17+D18+D19+D22+D25</f>
        <v>1628</v>
      </c>
      <c r="E7" s="144">
        <f>E8+E13+E14+E15+E16+E17+E18+E19+E22+E25</f>
        <v>1742</v>
      </c>
      <c r="F7" s="144">
        <f>F8+F13+F14+F15+F16+F17+F18+F19+F22+F25</f>
        <v>1912</v>
      </c>
      <c r="G7" s="144">
        <f>G8+G13+G14+G15+G16+G17+G18+G19+G22+G25</f>
        <v>2044</v>
      </c>
      <c r="H7" s="144">
        <f>H8+H13+H14+H15+H16+H17+H18+H19+H22+H25</f>
        <v>1898</v>
      </c>
      <c r="I7" s="499"/>
    </row>
    <row r="8" spans="1:9" ht="19.5" customHeight="1">
      <c r="A8" s="196" t="s">
        <v>36</v>
      </c>
      <c r="B8" s="411">
        <v>2109</v>
      </c>
      <c r="C8" s="411">
        <f>SUM(D8:G8)</f>
        <v>2401</v>
      </c>
      <c r="D8" s="411">
        <v>604</v>
      </c>
      <c r="E8" s="411">
        <v>570</v>
      </c>
      <c r="F8" s="411">
        <v>633</v>
      </c>
      <c r="G8" s="411">
        <v>594</v>
      </c>
      <c r="H8" s="411">
        <v>738</v>
      </c>
      <c r="I8" s="499"/>
    </row>
    <row r="9" spans="1:9" ht="19.5" customHeight="1">
      <c r="A9" s="197" t="s">
        <v>111</v>
      </c>
      <c r="B9" s="205"/>
      <c r="C9" s="205"/>
      <c r="D9" s="205"/>
      <c r="E9" s="205"/>
      <c r="F9" s="205"/>
      <c r="G9" s="205"/>
      <c r="H9" s="205"/>
      <c r="I9" s="499"/>
    </row>
    <row r="10" spans="1:9" ht="19.5" customHeight="1">
      <c r="A10" s="198" t="s">
        <v>375</v>
      </c>
      <c r="B10" s="205"/>
      <c r="C10" s="205"/>
      <c r="D10" s="205"/>
      <c r="E10" s="205"/>
      <c r="F10" s="205"/>
      <c r="G10" s="205"/>
      <c r="H10" s="205"/>
      <c r="I10" s="499"/>
    </row>
    <row r="11" spans="1:9" ht="19.5" customHeight="1">
      <c r="A11" s="198" t="s">
        <v>114</v>
      </c>
      <c r="B11" s="413">
        <v>34244</v>
      </c>
      <c r="C11" s="413">
        <f aca="true" t="shared" si="0" ref="C11:C19">SUM(D11:G11)</f>
        <v>37137</v>
      </c>
      <c r="D11" s="413">
        <v>8540</v>
      </c>
      <c r="E11" s="413">
        <v>7539</v>
      </c>
      <c r="F11" s="413">
        <v>10971</v>
      </c>
      <c r="G11" s="413">
        <v>10087</v>
      </c>
      <c r="H11" s="413">
        <v>10502</v>
      </c>
      <c r="I11" s="499"/>
    </row>
    <row r="12" spans="1:9" ht="19.5" customHeight="1">
      <c r="A12" s="198" t="s">
        <v>113</v>
      </c>
      <c r="B12" s="413">
        <v>1862</v>
      </c>
      <c r="C12" s="413">
        <f t="shared" si="0"/>
        <v>2145</v>
      </c>
      <c r="D12" s="413">
        <v>559</v>
      </c>
      <c r="E12" s="413">
        <v>480</v>
      </c>
      <c r="F12" s="413">
        <v>568</v>
      </c>
      <c r="G12" s="413">
        <v>538</v>
      </c>
      <c r="H12" s="413">
        <v>636</v>
      </c>
      <c r="I12" s="499"/>
    </row>
    <row r="13" spans="1:9" ht="19.5" customHeight="1">
      <c r="A13" s="199" t="s">
        <v>40</v>
      </c>
      <c r="B13" s="411">
        <v>406</v>
      </c>
      <c r="C13" s="411">
        <f t="shared" si="0"/>
        <v>299</v>
      </c>
      <c r="D13" s="411">
        <v>69</v>
      </c>
      <c r="E13" s="411">
        <v>111</v>
      </c>
      <c r="F13" s="411">
        <v>31</v>
      </c>
      <c r="G13" s="411">
        <v>88</v>
      </c>
      <c r="H13" s="411">
        <v>51</v>
      </c>
      <c r="I13" s="499"/>
    </row>
    <row r="14" spans="1:9" ht="19.5" customHeight="1">
      <c r="A14" s="199" t="s">
        <v>115</v>
      </c>
      <c r="B14" s="411">
        <v>158</v>
      </c>
      <c r="C14" s="411">
        <f t="shared" si="0"/>
        <v>308</v>
      </c>
      <c r="D14" s="411">
        <v>50</v>
      </c>
      <c r="E14" s="411">
        <v>83</v>
      </c>
      <c r="F14" s="411">
        <v>82</v>
      </c>
      <c r="G14" s="411">
        <v>93</v>
      </c>
      <c r="H14" s="411">
        <v>91</v>
      </c>
      <c r="I14" s="499"/>
    </row>
    <row r="15" spans="1:9" ht="19.5" customHeight="1">
      <c r="A15" s="200" t="s">
        <v>116</v>
      </c>
      <c r="B15" s="411">
        <v>9</v>
      </c>
      <c r="C15" s="411">
        <f t="shared" si="0"/>
        <v>7</v>
      </c>
      <c r="D15" s="411">
        <v>2</v>
      </c>
      <c r="E15" s="411">
        <v>1</v>
      </c>
      <c r="F15" s="411">
        <v>1</v>
      </c>
      <c r="G15" s="411">
        <v>3</v>
      </c>
      <c r="H15" s="411">
        <v>3</v>
      </c>
      <c r="I15" s="499"/>
    </row>
    <row r="16" spans="1:9" ht="19.5" customHeight="1">
      <c r="A16" s="199" t="s">
        <v>117</v>
      </c>
      <c r="B16" s="411">
        <v>5</v>
      </c>
      <c r="C16" s="411">
        <f t="shared" si="0"/>
        <v>8</v>
      </c>
      <c r="D16" s="411">
        <v>4</v>
      </c>
      <c r="E16" s="411">
        <v>4</v>
      </c>
      <c r="F16" s="412">
        <v>0</v>
      </c>
      <c r="G16" s="412">
        <v>0</v>
      </c>
      <c r="H16" s="411">
        <v>1</v>
      </c>
      <c r="I16" s="499"/>
    </row>
    <row r="17" spans="1:9" ht="19.5" customHeight="1">
      <c r="A17" s="199" t="s">
        <v>118</v>
      </c>
      <c r="B17" s="411">
        <v>958</v>
      </c>
      <c r="C17" s="411">
        <f t="shared" si="0"/>
        <v>1328</v>
      </c>
      <c r="D17" s="411">
        <v>201</v>
      </c>
      <c r="E17" s="411">
        <v>265</v>
      </c>
      <c r="F17" s="411">
        <v>401</v>
      </c>
      <c r="G17" s="411">
        <v>461</v>
      </c>
      <c r="H17" s="411">
        <v>295</v>
      </c>
      <c r="I17" s="499"/>
    </row>
    <row r="18" spans="1:9" ht="30.75" customHeight="1">
      <c r="A18" s="201" t="s">
        <v>119</v>
      </c>
      <c r="B18" s="411">
        <v>569</v>
      </c>
      <c r="C18" s="411">
        <f t="shared" si="0"/>
        <v>508</v>
      </c>
      <c r="D18" s="411">
        <v>91</v>
      </c>
      <c r="E18" s="411">
        <v>136</v>
      </c>
      <c r="F18" s="411">
        <v>137</v>
      </c>
      <c r="G18" s="411">
        <v>144</v>
      </c>
      <c r="H18" s="411">
        <v>114</v>
      </c>
      <c r="I18" s="499"/>
    </row>
    <row r="19" spans="1:9" ht="19.5" customHeight="1">
      <c r="A19" s="196" t="s">
        <v>120</v>
      </c>
      <c r="B19" s="411">
        <v>2179</v>
      </c>
      <c r="C19" s="411">
        <f t="shared" si="0"/>
        <v>323</v>
      </c>
      <c r="D19" s="411">
        <v>62</v>
      </c>
      <c r="E19" s="411">
        <v>70</v>
      </c>
      <c r="F19" s="411">
        <v>93</v>
      </c>
      <c r="G19" s="411">
        <v>98</v>
      </c>
      <c r="H19" s="411">
        <v>80</v>
      </c>
      <c r="I19" s="499"/>
    </row>
    <row r="20" spans="1:9" ht="19.5" customHeight="1">
      <c r="A20" s="197" t="s">
        <v>111</v>
      </c>
      <c r="B20" s="205"/>
      <c r="C20" s="205"/>
      <c r="D20" s="205"/>
      <c r="E20" s="205"/>
      <c r="F20" s="205"/>
      <c r="G20" s="205"/>
      <c r="H20" s="205"/>
      <c r="I20" s="499"/>
    </row>
    <row r="21" spans="1:9" ht="37.5" customHeight="1">
      <c r="A21" s="202" t="s">
        <v>405</v>
      </c>
      <c r="B21" s="413">
        <v>1856</v>
      </c>
      <c r="C21" s="413">
        <f>SUM(D21:G21)</f>
        <v>117</v>
      </c>
      <c r="D21" s="413">
        <v>9</v>
      </c>
      <c r="E21" s="413">
        <v>28</v>
      </c>
      <c r="F21" s="413">
        <v>39</v>
      </c>
      <c r="G21" s="413">
        <v>41</v>
      </c>
      <c r="H21" s="413">
        <v>23</v>
      </c>
      <c r="I21" s="499"/>
    </row>
    <row r="22" spans="1:9" ht="19.5" customHeight="1">
      <c r="A22" s="196" t="s">
        <v>35</v>
      </c>
      <c r="B22" s="411">
        <v>2361</v>
      </c>
      <c r="C22" s="411">
        <f>SUM(D22:G22)</f>
        <v>2144</v>
      </c>
      <c r="D22" s="411">
        <v>545</v>
      </c>
      <c r="E22" s="411">
        <v>502</v>
      </c>
      <c r="F22" s="411">
        <v>534</v>
      </c>
      <c r="G22" s="411">
        <v>563</v>
      </c>
      <c r="H22" s="411">
        <v>525</v>
      </c>
      <c r="I22" s="499"/>
    </row>
    <row r="23" spans="1:9" ht="19.5" customHeight="1">
      <c r="A23" s="197" t="s">
        <v>111</v>
      </c>
      <c r="B23" s="205"/>
      <c r="C23" s="205"/>
      <c r="D23" s="205"/>
      <c r="E23" s="205"/>
      <c r="F23" s="205"/>
      <c r="G23" s="205"/>
      <c r="H23" s="205"/>
      <c r="I23" s="499"/>
    </row>
    <row r="24" spans="1:9" ht="19.5" customHeight="1">
      <c r="A24" s="203" t="s">
        <v>406</v>
      </c>
      <c r="B24" s="413">
        <v>1870</v>
      </c>
      <c r="C24" s="413">
        <f>SUM(D24:G24)</f>
        <v>1566</v>
      </c>
      <c r="D24" s="413">
        <v>454</v>
      </c>
      <c r="E24" s="413">
        <v>390</v>
      </c>
      <c r="F24" s="413">
        <v>385</v>
      </c>
      <c r="G24" s="413">
        <v>337</v>
      </c>
      <c r="H24" s="413">
        <v>337</v>
      </c>
      <c r="I24" s="499"/>
    </row>
    <row r="25" spans="1:9" ht="19.5" customHeight="1">
      <c r="A25" s="204" t="s">
        <v>145</v>
      </c>
      <c r="B25" s="414">
        <v>0</v>
      </c>
      <c r="C25" s="414">
        <f>SUM(D25:G25)</f>
        <v>0</v>
      </c>
      <c r="D25" s="414">
        <v>0</v>
      </c>
      <c r="E25" s="414">
        <v>0</v>
      </c>
      <c r="F25" s="414">
        <v>0</v>
      </c>
      <c r="G25" s="414">
        <v>0</v>
      </c>
      <c r="H25" s="414">
        <v>0</v>
      </c>
      <c r="I25" s="499"/>
    </row>
    <row r="26" spans="1:9" ht="16.5">
      <c r="A26" s="159" t="s">
        <v>210</v>
      </c>
      <c r="I26" s="499"/>
    </row>
    <row r="27" spans="1:9" ht="16.5">
      <c r="A27" s="159" t="s">
        <v>211</v>
      </c>
      <c r="I27" s="499"/>
    </row>
  </sheetData>
  <sheetProtection/>
  <mergeCells count="5">
    <mergeCell ref="I1:I27"/>
    <mergeCell ref="A5:A6"/>
    <mergeCell ref="B5:B6"/>
    <mergeCell ref="D5:G5"/>
    <mergeCell ref="C5:C6"/>
  </mergeCells>
  <printOptions/>
  <pageMargins left="0.5" right="0.2" top="0.75" bottom="0.4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nasreen</cp:lastModifiedBy>
  <cp:lastPrinted>2010-05-28T11:38:20Z</cp:lastPrinted>
  <dcterms:created xsi:type="dcterms:W3CDTF">1998-09-29T05:43:58Z</dcterms:created>
  <dcterms:modified xsi:type="dcterms:W3CDTF">2010-05-28T11:38:22Z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b3fb60da-501d-4406-8e27-a595a31381d3</vt:lpwstr>
  </property>
  <property fmtid="{D5CDD505-2E9C-101B-9397-08002B2CF9AE}" pid="5" name="PublishingVariationRelationshipLinkField">
    <vt:lpwstr>http://statsmauritius.gov.mu/Relationships List/4143_.000, /Relationships List/4143_.000</vt:lpwstr>
  </property>
</Properties>
</file>