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465" firstSheet="13" activeTab="17"/>
  </bookViews>
  <sheets>
    <sheet name="Table-1" sheetId="1" r:id="rId1"/>
    <sheet name="Table-4" sheetId="2" r:id="rId2"/>
    <sheet name="Table-5" sheetId="3" r:id="rId3"/>
    <sheet name="Table-5 cont'd" sheetId="4" r:id="rId4"/>
    <sheet name="Table-6" sheetId="5" r:id="rId5"/>
    <sheet name="Table-7" sheetId="6" r:id="rId6"/>
    <sheet name="Table-7 cont'd" sheetId="7" r:id="rId7"/>
    <sheet name="Table-8" sheetId="8" r:id="rId8"/>
    <sheet name="Table-9" sheetId="9" r:id="rId9"/>
    <sheet name="Table-10" sheetId="10" r:id="rId10"/>
    <sheet name="Table-11" sheetId="11" r:id="rId11"/>
    <sheet name="Table-12" sheetId="12" r:id="rId12"/>
    <sheet name="Table-12 cont'd" sheetId="13" r:id="rId13"/>
    <sheet name="Table-12 cont'd .." sheetId="14" r:id="rId14"/>
    <sheet name="Table-13" sheetId="15" r:id="rId15"/>
    <sheet name="Table-14" sheetId="16" r:id="rId16"/>
    <sheet name="Table-14 cont'd" sheetId="17" r:id="rId17"/>
    <sheet name="Table-14 cont'd.." sheetId="18" r:id="rId18"/>
    <sheet name="Table-15" sheetId="19" r:id="rId19"/>
  </sheets>
  <definedNames>
    <definedName name="_xlnm.Print_Area" localSheetId="0">'Table-1'!$A$1:$J$51</definedName>
  </definedNames>
  <calcPr fullCalcOnLoad="1"/>
</workbook>
</file>

<file path=xl/comments1.xml><?xml version="1.0" encoding="utf-8"?>
<comments xmlns="http://schemas.openxmlformats.org/spreadsheetml/2006/main">
  <authors>
    <author>DHARSING POTHEGADOO</author>
  </authors>
  <commentList>
    <comment ref="E22" authorId="0">
      <text>
        <r>
          <rPr>
            <b/>
            <sz val="8"/>
            <rFont val="Tahoma"/>
            <family val="0"/>
          </rPr>
          <t>DHARSING POTHEGADOO:</t>
        </r>
        <r>
          <rPr>
            <sz val="8"/>
            <rFont val="Tahoma"/>
            <family val="0"/>
          </rPr>
          <t xml:space="preserve">
to check revised figures
</t>
        </r>
      </text>
    </comment>
    <comment ref="I21" authorId="0">
      <text>
        <r>
          <rPr>
            <b/>
            <sz val="8"/>
            <rFont val="Tahoma"/>
            <family val="0"/>
          </rPr>
          <t>DHARSING POTHEGADOO:</t>
        </r>
        <r>
          <rPr>
            <sz val="8"/>
            <rFont val="Tahoma"/>
            <family val="0"/>
          </rPr>
          <t xml:space="preserve">
from epi table average 3 quarters
</t>
        </r>
      </text>
    </comment>
    <comment ref="J21" authorId="0">
      <text>
        <r>
          <rPr>
            <b/>
            <sz val="8"/>
            <rFont val="Tahoma"/>
            <family val="0"/>
          </rPr>
          <t>DHARSING POTHEGADOO:</t>
        </r>
        <r>
          <rPr>
            <sz val="8"/>
            <rFont val="Tahoma"/>
            <family val="0"/>
          </rPr>
          <t xml:space="preserve">
=value/price*100-100</t>
        </r>
      </text>
    </comment>
    <comment ref="E39" authorId="0">
      <text>
        <r>
          <rPr>
            <b/>
            <sz val="8"/>
            <rFont val="Tahoma"/>
            <family val="0"/>
          </rPr>
          <t>DHARSING POTHEGADOO:</t>
        </r>
        <r>
          <rPr>
            <sz val="8"/>
            <rFont val="Tahoma"/>
            <family val="0"/>
          </rPr>
          <t xml:space="preserve">
to check revised figures
</t>
        </r>
      </text>
    </comment>
  </commentList>
</comments>
</file>

<file path=xl/comments5.xml><?xml version="1.0" encoding="utf-8"?>
<comments xmlns="http://schemas.openxmlformats.org/spreadsheetml/2006/main">
  <authors>
    <author>DHARSING POTHEGADOO</author>
  </authors>
  <commentList>
    <comment ref="F5" authorId="0">
      <text>
        <r>
          <rPr>
            <b/>
            <sz val="8"/>
            <rFont val="Tahoma"/>
            <family val="0"/>
          </rPr>
          <t>DHARSING POTHEGADOO:</t>
        </r>
        <r>
          <rPr>
            <sz val="8"/>
            <rFont val="Tahoma"/>
            <family val="0"/>
          </rPr>
          <t xml:space="preserve">
already checked
</t>
        </r>
      </text>
    </comment>
  </commentList>
</comments>
</file>

<file path=xl/comments6.xml><?xml version="1.0" encoding="utf-8"?>
<comments xmlns="http://schemas.openxmlformats.org/spreadsheetml/2006/main">
  <authors>
    <author>DHARSING POTHEGADOO</author>
  </authors>
  <commentList>
    <comment ref="F5" authorId="0">
      <text>
        <r>
          <rPr>
            <b/>
            <sz val="8"/>
            <rFont val="Tahoma"/>
            <family val="0"/>
          </rPr>
          <t>DHARSING POTHEGADOO:</t>
        </r>
        <r>
          <rPr>
            <sz val="8"/>
            <rFont val="Tahoma"/>
            <family val="0"/>
          </rPr>
          <t xml:space="preserve">
already checked</t>
        </r>
      </text>
    </comment>
  </commentList>
</comments>
</file>

<file path=xl/comments7.xml><?xml version="1.0" encoding="utf-8"?>
<comments xmlns="http://schemas.openxmlformats.org/spreadsheetml/2006/main">
  <authors>
    <author>DHARSING POTHEGADOO</author>
  </authors>
  <commentList>
    <comment ref="F6" authorId="0">
      <text>
        <r>
          <rPr>
            <b/>
            <sz val="8"/>
            <rFont val="Tahoma"/>
            <family val="0"/>
          </rPr>
          <t>DHARSING POTHEGADOO:</t>
        </r>
        <r>
          <rPr>
            <sz val="8"/>
            <rFont val="Tahoma"/>
            <family val="0"/>
          </rPr>
          <t xml:space="preserve">
already checked</t>
        </r>
      </text>
    </comment>
  </commentList>
</comments>
</file>

<file path=xl/sharedStrings.xml><?xml version="1.0" encoding="utf-8"?>
<sst xmlns="http://schemas.openxmlformats.org/spreadsheetml/2006/main" count="682" uniqueCount="261">
  <si>
    <t>Period</t>
  </si>
  <si>
    <t>Price indices</t>
  </si>
  <si>
    <t>Terms of</t>
  </si>
  <si>
    <t>Export</t>
  </si>
  <si>
    <t>Import</t>
  </si>
  <si>
    <t>1st Qr</t>
  </si>
  <si>
    <t>2nd Qr</t>
  </si>
  <si>
    <t>3rd Qr</t>
  </si>
  <si>
    <t>4th Qr</t>
  </si>
  <si>
    <t>Weight</t>
  </si>
  <si>
    <t>Year</t>
  </si>
  <si>
    <t xml:space="preserve">      of which:</t>
  </si>
  <si>
    <t xml:space="preserve">               Sugar</t>
  </si>
  <si>
    <t>SITC¹</t>
  </si>
  <si>
    <t xml:space="preserve"> Section</t>
  </si>
  <si>
    <t xml:space="preserve"> Description</t>
  </si>
  <si>
    <t>Average</t>
  </si>
  <si>
    <t>Food and live animals</t>
  </si>
  <si>
    <t>Fish and fish  preparations</t>
  </si>
  <si>
    <t>Cereals and cereal preparations</t>
  </si>
  <si>
    <t>Sugar</t>
  </si>
  <si>
    <t>Molasses</t>
  </si>
  <si>
    <t>Feeding stuff for animals</t>
  </si>
  <si>
    <t>Crude materials, inedible, except fuels</t>
  </si>
  <si>
    <t>Crude animal and vegetable materials</t>
  </si>
  <si>
    <t>Fertilisers</t>
  </si>
  <si>
    <t>Manufactured goods classified chiefly by material</t>
  </si>
  <si>
    <t>Paper, paperboard and articles of paper pulp, of paper or of paperboard</t>
  </si>
  <si>
    <t>Textile yarn, fabrics, made-up articles, n.e.s &amp; related products</t>
  </si>
  <si>
    <t>Non-metallic mineral manufactures</t>
  </si>
  <si>
    <t>¹ The Standard International Trade Classification Revision 3 (SITC Rev 3)</t>
  </si>
  <si>
    <r>
      <t>2</t>
    </r>
    <r>
      <rPr>
        <sz val="10"/>
        <rFont val="CG Times"/>
        <family val="1"/>
      </rPr>
      <t xml:space="preserve"> Revised</t>
    </r>
  </si>
  <si>
    <r>
      <t>3</t>
    </r>
    <r>
      <rPr>
        <sz val="10"/>
        <rFont val="CG Times"/>
        <family val="1"/>
      </rPr>
      <t xml:space="preserve"> Provisional</t>
    </r>
  </si>
  <si>
    <t>Miscellaneous manufactured articles</t>
  </si>
  <si>
    <t xml:space="preserve"> Articles of apparel and clothing accessories</t>
  </si>
  <si>
    <t>Men's or boys' coats, jackets, suits, blazers, trousers, shorts, shirts etc, not knitted or crocheted</t>
  </si>
  <si>
    <t xml:space="preserve">Women's or girls' coats, jackets, suits, blazers, trousers, shorts, shirts etc, not knitted or crocheted </t>
  </si>
  <si>
    <t xml:space="preserve">Men's or boys' coats, jackets, suits, blazers, trousers, shorts, shirts etc, knitted or crochetted </t>
  </si>
  <si>
    <t xml:space="preserve">Women's or girls' coats, jackets, suits, blazers, trousers, shorts, shirts etc, knitted or crochetted </t>
  </si>
  <si>
    <t>Articles of apparel, of textile fabrics, whether or not knitted or crocheted</t>
  </si>
  <si>
    <t>Clothing accessories, of textile fabrics, whether or not knitted or crocheted</t>
  </si>
  <si>
    <t xml:space="preserve"> Optical goods,n.e.s, watches and clocks</t>
  </si>
  <si>
    <t>Optical goods</t>
  </si>
  <si>
    <t>Watches and clocks</t>
  </si>
  <si>
    <t xml:space="preserve">Overall </t>
  </si>
  <si>
    <t>to</t>
  </si>
  <si>
    <t>Qr 1</t>
  </si>
  <si>
    <t>Qr 2</t>
  </si>
  <si>
    <t>Qr 3</t>
  </si>
  <si>
    <t>Qr 4</t>
  </si>
  <si>
    <t>Reference year 2003=100</t>
  </si>
  <si>
    <t>Section</t>
  </si>
  <si>
    <t>Average 2003</t>
  </si>
  <si>
    <t>Overall Index</t>
  </si>
  <si>
    <t>Mineral fuels, lubricants and related materials</t>
  </si>
  <si>
    <t>Animal and vegetable oils, fats and waxes</t>
  </si>
  <si>
    <t>Chemical materials &amp; related products, n.e.s</t>
  </si>
  <si>
    <t>Machinery and transport equipment</t>
  </si>
  <si>
    <t>¹ The standard International Trade Classification Revision 3 (SITC Rev. 3)</t>
  </si>
  <si>
    <t xml:space="preserve"> Reference year 2003=100</t>
  </si>
  <si>
    <t>Section/  Division</t>
  </si>
  <si>
    <t>Section 0</t>
  </si>
  <si>
    <t>Div 01</t>
  </si>
  <si>
    <t xml:space="preserve">   Meat and meat preparations</t>
  </si>
  <si>
    <t>Div 02</t>
  </si>
  <si>
    <t xml:space="preserve">   Dairy products and birds' eggs</t>
  </si>
  <si>
    <t>Div 03</t>
  </si>
  <si>
    <t xml:space="preserve">   Fish, crustaceans, etc, and preparations thereof</t>
  </si>
  <si>
    <t>Div 04</t>
  </si>
  <si>
    <t xml:space="preserve">   Cereals and cereal preparations</t>
  </si>
  <si>
    <t xml:space="preserve">   of which:</t>
  </si>
  <si>
    <t xml:space="preserve">      Wheat (including spelt) &amp; meslin, unmilled</t>
  </si>
  <si>
    <t>Div 05</t>
  </si>
  <si>
    <t xml:space="preserve">   Vegetables and fruit</t>
  </si>
  <si>
    <t>Div 09</t>
  </si>
  <si>
    <t xml:space="preserve">   Miscellaneous edible products and preparations</t>
  </si>
  <si>
    <t>Section 2</t>
  </si>
  <si>
    <t>Div 24</t>
  </si>
  <si>
    <t xml:space="preserve">   Cork and wood</t>
  </si>
  <si>
    <t>Div 26</t>
  </si>
  <si>
    <t>Section 3</t>
  </si>
  <si>
    <t>Div 32</t>
  </si>
  <si>
    <t xml:space="preserve">   Coal, coke and briquettes</t>
  </si>
  <si>
    <t>Div 33</t>
  </si>
  <si>
    <t xml:space="preserve">   Petroleum, petroleum products and related materials</t>
  </si>
  <si>
    <t>Div 34</t>
  </si>
  <si>
    <t xml:space="preserve">   Gas, natural and manufactured</t>
  </si>
  <si>
    <t>Section 4</t>
  </si>
  <si>
    <t>Div 42</t>
  </si>
  <si>
    <t xml:space="preserve">   Fixed vegetable fats and oils, crude, refined or fractionated</t>
  </si>
  <si>
    <t>Section 5</t>
  </si>
  <si>
    <t>Div 54</t>
  </si>
  <si>
    <t xml:space="preserve">   Medical and pharmaceutical products</t>
  </si>
  <si>
    <t>Div 55</t>
  </si>
  <si>
    <t>Div 59</t>
  </si>
  <si>
    <t xml:space="preserve">   Chemical materials &amp; products, n.e.s</t>
  </si>
  <si>
    <t>Section 6</t>
  </si>
  <si>
    <t>Div 64</t>
  </si>
  <si>
    <t xml:space="preserve">   Paper, paperboard and articles of paper pulp</t>
  </si>
  <si>
    <t xml:space="preserve">      Paper and paperboard</t>
  </si>
  <si>
    <t>Div 65</t>
  </si>
  <si>
    <t xml:space="preserve">   Textile yarn, fabrics, made-up articles, n.e.s</t>
  </si>
  <si>
    <t xml:space="preserve">      Textile yarn </t>
  </si>
  <si>
    <t xml:space="preserve">      Fabrics, woven, of man-made textile materials </t>
  </si>
  <si>
    <t>Div 66</t>
  </si>
  <si>
    <t xml:space="preserve">   Non-metallic mineral manufactures, n.e.s.</t>
  </si>
  <si>
    <t xml:space="preserve">      Pearls, precious and semi-precious stones, unworked or worked</t>
  </si>
  <si>
    <t>Div 67</t>
  </si>
  <si>
    <t xml:space="preserve">   Iron and steel</t>
  </si>
  <si>
    <t>Div 69</t>
  </si>
  <si>
    <t xml:space="preserve">   Manufactures of metals, n.e.s.</t>
  </si>
  <si>
    <t>Section 7</t>
  </si>
  <si>
    <t>Div 74</t>
  </si>
  <si>
    <t xml:space="preserve">   General industrial machinery &amp; equipment, n.e.s.</t>
  </si>
  <si>
    <t>Div 75</t>
  </si>
  <si>
    <t xml:space="preserve">   Office machines and automatic data processing machines</t>
  </si>
  <si>
    <t>Div 76</t>
  </si>
  <si>
    <t>Div 78</t>
  </si>
  <si>
    <t xml:space="preserve">   Road vehicles (including air-cushion vehicles)</t>
  </si>
  <si>
    <t>Section 8</t>
  </si>
  <si>
    <t>Div 87</t>
  </si>
  <si>
    <t xml:space="preserve">   Professional, scientific and controlling inst. and app.</t>
  </si>
  <si>
    <t>Div 89</t>
  </si>
  <si>
    <t xml:space="preserve">   Miscellaneous manufactured articles, n.e.s.</t>
  </si>
  <si>
    <t xml:space="preserve">      Articles, n.e.s. of plastics</t>
  </si>
  <si>
    <t xml:space="preserve">Weight </t>
  </si>
  <si>
    <t>Percentage change from</t>
  </si>
  <si>
    <t>Section/ Group</t>
  </si>
  <si>
    <t xml:space="preserve">   Textile yarn, fabrics, made-up articles nes</t>
  </si>
  <si>
    <t xml:space="preserve">      Knitted/crocheted fabric including tubular knit, fabrics nes</t>
  </si>
  <si>
    <t>Reference year  :  2003 = 1 0 0</t>
  </si>
  <si>
    <t>% change</t>
  </si>
  <si>
    <t>Price</t>
  </si>
  <si>
    <t>Overall</t>
  </si>
  <si>
    <t>Value</t>
  </si>
  <si>
    <t xml:space="preserve">1st Qr </t>
  </si>
  <si>
    <t xml:space="preserve">3rd Qr </t>
  </si>
  <si>
    <t xml:space="preserve">2nd Qr </t>
  </si>
  <si>
    <t>F.O.B Value (Rs Mn)</t>
  </si>
  <si>
    <t>C.I.F Value (Rs Mn)</t>
  </si>
  <si>
    <t>¹ The Standard International Trade Classification Revision 3 (SITC Rev. 3)</t>
  </si>
  <si>
    <t xml:space="preserve">   Fixed vegetable fats and oils, crude, refined or </t>
  </si>
  <si>
    <t xml:space="preserve">   fractionated</t>
  </si>
  <si>
    <t xml:space="preserve">      Cotton fabrics, woven (not including narrow or special</t>
  </si>
  <si>
    <t xml:space="preserve">      fabrics)</t>
  </si>
  <si>
    <t xml:space="preserve">      clay mats.)</t>
  </si>
  <si>
    <t xml:space="preserve">   apparatus </t>
  </si>
  <si>
    <t>Chemicals and related products, n.e.s</t>
  </si>
  <si>
    <t xml:space="preserve">      &amp; clay mats.)</t>
  </si>
  <si>
    <t xml:space="preserve">      Lime, cement &amp; fab. const. materials (except glass </t>
  </si>
  <si>
    <t xml:space="preserve">      Pearls, precious and semi-precious stones, </t>
  </si>
  <si>
    <t xml:space="preserve">      unworked or worked</t>
  </si>
  <si>
    <t xml:space="preserve">      Jewellery, goldsmiths' &amp; silversmiths' wares of </t>
  </si>
  <si>
    <t xml:space="preserve">      precious/semi-precious, n.e.s.</t>
  </si>
  <si>
    <t xml:space="preserve">      Motor cars &amp; other motor vehicles for the transport of </t>
  </si>
  <si>
    <t xml:space="preserve">      persons</t>
  </si>
  <si>
    <t xml:space="preserve">   reproducing apparatus </t>
  </si>
  <si>
    <t xml:space="preserve">   Telecommunications and sound recording and</t>
  </si>
  <si>
    <t xml:space="preserve">      Cotton fabrics, woven (not including narrow or </t>
  </si>
  <si>
    <t xml:space="preserve">      special fabrics)</t>
  </si>
  <si>
    <t xml:space="preserve">      Knitted/crocheted fabric including tubular knit, </t>
  </si>
  <si>
    <t xml:space="preserve">      fabrics, n.e.s</t>
  </si>
  <si>
    <t xml:space="preserve">   into yarn or fabric)</t>
  </si>
  <si>
    <t xml:space="preserve">   Textile fibres and their wastes (not manufactured </t>
  </si>
  <si>
    <t xml:space="preserve">   Essential oils and resinoids &amp; perfume materials;</t>
  </si>
  <si>
    <t xml:space="preserve">   toilet, etc.</t>
  </si>
  <si>
    <t xml:space="preserve">   thereof</t>
  </si>
  <si>
    <t xml:space="preserve">   Textile fibres and their wastes (not </t>
  </si>
  <si>
    <t xml:space="preserve">   manufactured into yarn or fabric)</t>
  </si>
  <si>
    <t xml:space="preserve">   materials</t>
  </si>
  <si>
    <t xml:space="preserve">      Lime, cement &amp; fab. const. materials (except glass &amp;</t>
  </si>
  <si>
    <t xml:space="preserve">      or worked</t>
  </si>
  <si>
    <t xml:space="preserve">   etc,</t>
  </si>
  <si>
    <t xml:space="preserve">   Essential oils and resinoids &amp; perfume materials; toilet, </t>
  </si>
  <si>
    <t xml:space="preserve">      Jewellery, goldsmiths' &amp; silversmiths' wares of</t>
  </si>
  <si>
    <t xml:space="preserve">   Telecommunications and sound recording and reproducing</t>
  </si>
  <si>
    <t xml:space="preserve">      Motor cars &amp; other motor vehicles for the transport of</t>
  </si>
  <si>
    <t xml:space="preserve">   Fish, crustaceans, etc and preparations </t>
  </si>
  <si>
    <t xml:space="preserve">Average </t>
  </si>
  <si>
    <t xml:space="preserve">trade </t>
  </si>
  <si>
    <r>
      <t>1</t>
    </r>
    <r>
      <rPr>
        <sz val="10"/>
        <rFont val="CG Times "/>
        <family val="0"/>
      </rPr>
      <t xml:space="preserve"> Revised   </t>
    </r>
    <r>
      <rPr>
        <vertAlign val="superscript"/>
        <sz val="10"/>
        <rFont val="CG Times "/>
        <family val="0"/>
      </rPr>
      <t>2</t>
    </r>
    <r>
      <rPr>
        <sz val="10"/>
        <rFont val="CG Times "/>
        <family val="0"/>
      </rPr>
      <t xml:space="preserve"> Provisional</t>
    </r>
  </si>
  <si>
    <r>
      <t>2nd Qr</t>
    </r>
  </si>
  <si>
    <t>Description</t>
  </si>
  <si>
    <t xml:space="preserve">Food and live animals </t>
  </si>
  <si>
    <t xml:space="preserve">Crude materials, inedible except fuels </t>
  </si>
  <si>
    <t>Chemicals &amp; related products, n.e.s</t>
  </si>
  <si>
    <t xml:space="preserve">Miscellaneous manufactured articles </t>
  </si>
  <si>
    <t>Crude materials, inedible except fuels</t>
  </si>
  <si>
    <t>Mineral fuels, lubricants &amp; related materials</t>
  </si>
  <si>
    <t>Animals and vegetables oils &amp; fats</t>
  </si>
  <si>
    <t>Machinery &amp; transport equipment (excluding aircraft)</t>
  </si>
  <si>
    <r>
      <t>SITC</t>
    </r>
    <r>
      <rPr>
        <b/>
        <vertAlign val="superscript"/>
        <sz val="10"/>
        <rFont val="CG Times "/>
        <family val="0"/>
      </rPr>
      <t>1</t>
    </r>
    <r>
      <rPr>
        <b/>
        <sz val="10"/>
        <rFont val="CG Times "/>
        <family val="0"/>
      </rPr>
      <t>-section</t>
    </r>
  </si>
  <si>
    <r>
      <t xml:space="preserve">Volume </t>
    </r>
    <r>
      <rPr>
        <vertAlign val="superscript"/>
        <sz val="10"/>
        <rFont val="CG Times (W1)"/>
        <family val="0"/>
      </rPr>
      <t>4</t>
    </r>
  </si>
  <si>
    <r>
      <t>2</t>
    </r>
    <r>
      <rPr>
        <sz val="10"/>
        <rFont val="CG Times "/>
        <family val="0"/>
      </rPr>
      <t xml:space="preserve"> Revised     </t>
    </r>
    <r>
      <rPr>
        <vertAlign val="superscript"/>
        <sz val="10"/>
        <rFont val="CG Times "/>
        <family val="0"/>
      </rPr>
      <t>3</t>
    </r>
    <r>
      <rPr>
        <sz val="10"/>
        <rFont val="CG Times "/>
        <family val="0"/>
      </rPr>
      <t xml:space="preserve"> Provisional      </t>
    </r>
    <r>
      <rPr>
        <vertAlign val="superscript"/>
        <sz val="10"/>
        <rFont val="CG Times "/>
        <family val="0"/>
      </rPr>
      <t>4</t>
    </r>
    <r>
      <rPr>
        <sz val="10"/>
        <rFont val="CG Times "/>
        <family val="0"/>
      </rPr>
      <t xml:space="preserve"> Volume change has been derived as the ratio of value to price change</t>
    </r>
  </si>
  <si>
    <r>
      <t>SITC</t>
    </r>
    <r>
      <rPr>
        <b/>
        <vertAlign val="superscript"/>
        <sz val="10"/>
        <rFont val="CG Times "/>
        <family val="0"/>
      </rPr>
      <t>2</t>
    </r>
    <r>
      <rPr>
        <b/>
        <sz val="10"/>
        <rFont val="CG Times "/>
        <family val="0"/>
      </rPr>
      <t>-section</t>
    </r>
  </si>
  <si>
    <r>
      <t xml:space="preserve">Volume </t>
    </r>
    <r>
      <rPr>
        <vertAlign val="superscript"/>
        <sz val="10"/>
        <rFont val="CG Times (W1)"/>
        <family val="0"/>
      </rPr>
      <t>5</t>
    </r>
  </si>
  <si>
    <r>
      <t>2</t>
    </r>
    <r>
      <rPr>
        <sz val="10"/>
        <rFont val="CG Times"/>
        <family val="1"/>
      </rPr>
      <t xml:space="preserve"> The Standard International Trade Classification Revision 3 (SITC Rev 3)</t>
    </r>
  </si>
  <si>
    <r>
      <t>3</t>
    </r>
    <r>
      <rPr>
        <sz val="10"/>
        <rFont val="CG Times "/>
        <family val="0"/>
      </rPr>
      <t xml:space="preserve"> Revised     </t>
    </r>
    <r>
      <rPr>
        <vertAlign val="superscript"/>
        <sz val="10"/>
        <rFont val="CG Times "/>
        <family val="0"/>
      </rPr>
      <t>4</t>
    </r>
    <r>
      <rPr>
        <sz val="10"/>
        <rFont val="CG Times "/>
        <family val="0"/>
      </rPr>
      <t xml:space="preserve"> Provisional      </t>
    </r>
    <r>
      <rPr>
        <vertAlign val="superscript"/>
        <sz val="10"/>
        <rFont val="CG Times "/>
        <family val="0"/>
      </rPr>
      <t>5</t>
    </r>
    <r>
      <rPr>
        <sz val="10"/>
        <rFont val="CG Times "/>
        <family val="0"/>
      </rPr>
      <t xml:space="preserve"> Volume change has been derived as the ratio of value to price change</t>
    </r>
  </si>
  <si>
    <r>
      <t>1</t>
    </r>
    <r>
      <rPr>
        <sz val="10"/>
        <rFont val="CG Times "/>
        <family val="0"/>
      </rPr>
      <t xml:space="preserve"> Imports values exclude transactions of the freeport and aircraft</t>
    </r>
  </si>
  <si>
    <t>1st Qr 07</t>
  </si>
  <si>
    <t xml:space="preserve"> Reference year 1997=100</t>
  </si>
  <si>
    <r>
      <t>3rd Qr</t>
    </r>
    <r>
      <rPr>
        <b/>
        <vertAlign val="superscript"/>
        <sz val="10"/>
        <color indexed="8"/>
        <rFont val="CG Times"/>
        <family val="1"/>
      </rPr>
      <t xml:space="preserve"> </t>
    </r>
  </si>
  <si>
    <t xml:space="preserve">4th Qr </t>
  </si>
  <si>
    <r>
      <t>4th Qr</t>
    </r>
    <r>
      <rPr>
        <b/>
        <vertAlign val="superscript"/>
        <sz val="10"/>
        <color indexed="8"/>
        <rFont val="CG Times"/>
        <family val="1"/>
      </rPr>
      <t xml:space="preserve"> </t>
    </r>
  </si>
  <si>
    <t>2nd Qr 07</t>
  </si>
  <si>
    <r>
      <t xml:space="preserve">2nd Qr </t>
    </r>
    <r>
      <rPr>
        <b/>
        <vertAlign val="superscript"/>
        <sz val="10"/>
        <color indexed="8"/>
        <rFont val="CG Times"/>
        <family val="1"/>
      </rPr>
      <t>2</t>
    </r>
  </si>
  <si>
    <r>
      <t>3rd Qr</t>
    </r>
    <r>
      <rPr>
        <b/>
        <vertAlign val="superscript"/>
        <sz val="10"/>
        <rFont val="CG Times"/>
        <family val="1"/>
      </rPr>
      <t>3</t>
    </r>
  </si>
  <si>
    <r>
      <t>2nd Qr</t>
    </r>
    <r>
      <rPr>
        <b/>
        <vertAlign val="superscript"/>
        <sz val="10"/>
        <rFont val="CG Times"/>
        <family val="1"/>
      </rPr>
      <t>2</t>
    </r>
  </si>
  <si>
    <t>3rd Qr 07</t>
  </si>
  <si>
    <r>
      <t xml:space="preserve">3rd Qr </t>
    </r>
    <r>
      <rPr>
        <b/>
        <vertAlign val="superscript"/>
        <sz val="10"/>
        <color indexed="8"/>
        <rFont val="CG Times"/>
        <family val="1"/>
      </rPr>
      <t>3</t>
    </r>
  </si>
  <si>
    <r>
      <t xml:space="preserve">3rd Qr  </t>
    </r>
    <r>
      <rPr>
        <b/>
        <vertAlign val="superscript"/>
        <sz val="10"/>
        <color indexed="8"/>
        <rFont val="CG Times"/>
        <family val="1"/>
      </rPr>
      <t>3</t>
    </r>
  </si>
  <si>
    <t xml:space="preserve">1st Qr  </t>
  </si>
  <si>
    <r>
      <t xml:space="preserve">2nd Qr  </t>
    </r>
    <r>
      <rPr>
        <b/>
        <vertAlign val="superscript"/>
        <sz val="10"/>
        <color indexed="8"/>
        <rFont val="CG Times"/>
        <family val="1"/>
      </rPr>
      <t>2</t>
    </r>
  </si>
  <si>
    <r>
      <t xml:space="preserve">Table 1- Price indices of exports and imports and terms of trade, 2006 - 3 </t>
    </r>
    <r>
      <rPr>
        <b/>
        <vertAlign val="superscript"/>
        <sz val="14"/>
        <rFont val="CG Times "/>
        <family val="0"/>
      </rPr>
      <t>rd</t>
    </r>
    <r>
      <rPr>
        <b/>
        <sz val="14"/>
        <rFont val="CG Times "/>
        <family val="0"/>
      </rPr>
      <t xml:space="preserve"> Qr 2008</t>
    </r>
  </si>
  <si>
    <t>Table 2-Percentage change in the price and volume of domestic exports, Jan - Sept 2007 to Jan - Sept 2008</t>
  </si>
  <si>
    <r>
      <t>Table 3 -Percentage change in the price and volume of imports</t>
    </r>
    <r>
      <rPr>
        <b/>
        <vertAlign val="superscript"/>
        <sz val="14"/>
        <rFont val="CG Times (W1)"/>
        <family val="0"/>
      </rPr>
      <t>1</t>
    </r>
    <r>
      <rPr>
        <b/>
        <sz val="14"/>
        <rFont val="CG Times (W1)"/>
        <family val="0"/>
      </rPr>
      <t>, Jan - Sept 2007 - Jan - Sept 2008</t>
    </r>
  </si>
  <si>
    <r>
      <t>Table 15 -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section, Year 2003</t>
    </r>
  </si>
  <si>
    <r>
      <t>Table 12 (cont'd)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2006 - 3</t>
    </r>
    <r>
      <rPr>
        <b/>
        <vertAlign val="superscript"/>
        <sz val="12"/>
        <color indexed="8"/>
        <rFont val="CG Times"/>
        <family val="1"/>
      </rPr>
      <t>rd</t>
    </r>
    <r>
      <rPr>
        <b/>
        <sz val="12"/>
        <color indexed="8"/>
        <rFont val="CG Times"/>
        <family val="1"/>
      </rPr>
      <t xml:space="preserve"> Qr 2008</t>
    </r>
  </si>
  <si>
    <t>4th Qr 07</t>
  </si>
  <si>
    <t>1st Qr 08</t>
  </si>
  <si>
    <t>2nd Qr 08</t>
  </si>
  <si>
    <r>
      <rPr>
        <vertAlign val="superscript"/>
        <sz val="11"/>
        <rFont val="CG Times"/>
        <family val="0"/>
      </rPr>
      <t>1</t>
    </r>
    <r>
      <rPr>
        <sz val="11"/>
        <rFont val="CG Times"/>
        <family val="1"/>
      </rPr>
      <t xml:space="preserve"> Revised</t>
    </r>
  </si>
  <si>
    <r>
      <t xml:space="preserve">    </t>
    </r>
    <r>
      <rPr>
        <vertAlign val="superscript"/>
        <sz val="11"/>
        <rFont val="CG Times"/>
        <family val="0"/>
      </rPr>
      <t>2</t>
    </r>
    <r>
      <rPr>
        <sz val="11"/>
        <rFont val="CG Times"/>
        <family val="1"/>
      </rPr>
      <t xml:space="preserve"> Provisional</t>
    </r>
  </si>
  <si>
    <r>
      <t>Table 5 - Quarterly Export Price Index by SITC</t>
    </r>
    <r>
      <rPr>
        <b/>
        <vertAlign val="superscript"/>
        <sz val="12"/>
        <rFont val="CG Times"/>
        <family val="0"/>
      </rPr>
      <t>1</t>
    </r>
    <r>
      <rPr>
        <b/>
        <sz val="12"/>
        <rFont val="CG Times"/>
        <family val="1"/>
      </rPr>
      <t>,  2006 - 3</t>
    </r>
    <r>
      <rPr>
        <b/>
        <vertAlign val="superscript"/>
        <sz val="12"/>
        <rFont val="CG Times"/>
        <family val="1"/>
      </rPr>
      <t>rd</t>
    </r>
    <r>
      <rPr>
        <b/>
        <sz val="12"/>
        <rFont val="CG Times"/>
        <family val="1"/>
      </rPr>
      <t xml:space="preserve"> Qr 2008</t>
    </r>
  </si>
  <si>
    <r>
      <t>Table 5 (cont'd) -  Quarterly Export Price Index by SITC</t>
    </r>
    <r>
      <rPr>
        <b/>
        <vertAlign val="superscript"/>
        <sz val="12"/>
        <rFont val="CG Times"/>
        <family val="0"/>
      </rPr>
      <t>1</t>
    </r>
    <r>
      <rPr>
        <b/>
        <sz val="12"/>
        <rFont val="CG Times"/>
        <family val="1"/>
      </rPr>
      <t>,  2006 - 3</t>
    </r>
    <r>
      <rPr>
        <b/>
        <vertAlign val="superscript"/>
        <sz val="12"/>
        <rFont val="CG Times"/>
        <family val="1"/>
      </rPr>
      <t>rd</t>
    </r>
    <r>
      <rPr>
        <b/>
        <sz val="12"/>
        <rFont val="CG Times"/>
        <family val="1"/>
      </rPr>
      <t xml:space="preserve"> Qr 2008</t>
    </r>
  </si>
  <si>
    <r>
      <t>Table 7 - Export Price Index: Percentage change by SITC</t>
    </r>
    <r>
      <rPr>
        <b/>
        <vertAlign val="superscript"/>
        <sz val="12"/>
        <rFont val="CG Times"/>
        <family val="0"/>
      </rPr>
      <t>1</t>
    </r>
    <r>
      <rPr>
        <b/>
        <sz val="12"/>
        <rFont val="CG Times"/>
        <family val="1"/>
      </rPr>
      <t>,  1</t>
    </r>
    <r>
      <rPr>
        <b/>
        <vertAlign val="superscript"/>
        <sz val="12"/>
        <rFont val="CG Times"/>
        <family val="1"/>
      </rPr>
      <t>st</t>
    </r>
    <r>
      <rPr>
        <b/>
        <vertAlign val="superscript"/>
        <sz val="12"/>
        <rFont val="CG Times"/>
        <family val="0"/>
      </rPr>
      <t xml:space="preserve"> </t>
    </r>
    <r>
      <rPr>
        <b/>
        <sz val="12"/>
        <rFont val="CG Times"/>
        <family val="1"/>
      </rPr>
      <t>Qr 2007 - 3</t>
    </r>
    <r>
      <rPr>
        <b/>
        <vertAlign val="superscript"/>
        <sz val="12"/>
        <rFont val="CG Times"/>
        <family val="1"/>
      </rPr>
      <t>rd</t>
    </r>
    <r>
      <rPr>
        <b/>
        <sz val="12"/>
        <rFont val="CG Times"/>
        <family val="1"/>
      </rPr>
      <t xml:space="preserve"> Qr 2008</t>
    </r>
  </si>
  <si>
    <r>
      <t>Table 7 (cont'd) -  Export Price Index: Percentage change by SITC</t>
    </r>
    <r>
      <rPr>
        <b/>
        <vertAlign val="superscript"/>
        <sz val="12"/>
        <rFont val="CG Times"/>
        <family val="0"/>
      </rPr>
      <t>1</t>
    </r>
    <r>
      <rPr>
        <b/>
        <sz val="12"/>
        <rFont val="CG Times"/>
        <family val="1"/>
      </rPr>
      <t>,  1</t>
    </r>
    <r>
      <rPr>
        <b/>
        <vertAlign val="superscript"/>
        <sz val="12"/>
        <rFont val="CG Times"/>
        <family val="1"/>
      </rPr>
      <t>st</t>
    </r>
    <r>
      <rPr>
        <b/>
        <sz val="12"/>
        <rFont val="CG Times"/>
        <family val="1"/>
      </rPr>
      <t xml:space="preserve"> Qr 2007 - 3</t>
    </r>
    <r>
      <rPr>
        <b/>
        <vertAlign val="superscript"/>
        <sz val="12"/>
        <rFont val="CG Times"/>
        <family val="0"/>
      </rPr>
      <t>rd</t>
    </r>
    <r>
      <rPr>
        <b/>
        <sz val="12"/>
        <rFont val="CG Times"/>
        <family val="1"/>
      </rPr>
      <t xml:space="preserve"> Qr 2008</t>
    </r>
  </si>
  <si>
    <r>
      <t>Table 8 - Quarterly Export Price Index by SITC</t>
    </r>
    <r>
      <rPr>
        <b/>
        <vertAlign val="superscript"/>
        <sz val="12"/>
        <rFont val="CG Times"/>
        <family val="0"/>
      </rPr>
      <t>1</t>
    </r>
    <r>
      <rPr>
        <b/>
        <sz val="12"/>
        <rFont val="CG Times"/>
        <family val="1"/>
      </rPr>
      <t>,  Year 2003</t>
    </r>
  </si>
  <si>
    <r>
      <t>Table 11 -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section,  2006 -  3</t>
    </r>
    <r>
      <rPr>
        <b/>
        <vertAlign val="superscript"/>
        <sz val="12"/>
        <color indexed="8"/>
        <rFont val="CG Times"/>
        <family val="1"/>
      </rPr>
      <t>rd</t>
    </r>
    <r>
      <rPr>
        <b/>
        <sz val="12"/>
        <color indexed="8"/>
        <rFont val="CG Times"/>
        <family val="1"/>
      </rPr>
      <t xml:space="preserve"> Qr 2008</t>
    </r>
  </si>
  <si>
    <r>
      <t>Table 12 - Quarterly Import Price Index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2006 - 3</t>
    </r>
    <r>
      <rPr>
        <b/>
        <vertAlign val="superscript"/>
        <sz val="12"/>
        <color indexed="8"/>
        <rFont val="CG Times"/>
        <family val="1"/>
      </rPr>
      <t>rd</t>
    </r>
    <r>
      <rPr>
        <b/>
        <sz val="12"/>
        <color indexed="8"/>
        <rFont val="CG Times"/>
        <family val="1"/>
      </rPr>
      <t xml:space="preserve"> Qr 2008</t>
    </r>
  </si>
  <si>
    <r>
      <t>Table 13 - Import Price Index : Percentage change by SITC¹ section,  1</t>
    </r>
    <r>
      <rPr>
        <b/>
        <vertAlign val="superscript"/>
        <sz val="12"/>
        <color indexed="8"/>
        <rFont val="CG Times"/>
        <family val="1"/>
      </rPr>
      <t>st</t>
    </r>
    <r>
      <rPr>
        <b/>
        <sz val="12"/>
        <color indexed="8"/>
        <rFont val="CG Times"/>
        <family val="1"/>
      </rPr>
      <t xml:space="preserve"> quarter 2007 - 3</t>
    </r>
    <r>
      <rPr>
        <b/>
        <vertAlign val="superscript"/>
        <sz val="12"/>
        <color indexed="8"/>
        <rFont val="CG Times"/>
        <family val="1"/>
      </rPr>
      <t>rd</t>
    </r>
    <r>
      <rPr>
        <b/>
        <sz val="12"/>
        <color indexed="8"/>
        <rFont val="CG Times"/>
        <family val="1"/>
      </rPr>
      <t xml:space="preserve"> quarter 2008</t>
    </r>
  </si>
  <si>
    <r>
      <t>Table 14 - Import Price Index: Percentage change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1</t>
    </r>
    <r>
      <rPr>
        <b/>
        <vertAlign val="superscript"/>
        <sz val="12"/>
        <color indexed="8"/>
        <rFont val="CG Times"/>
        <family val="1"/>
      </rPr>
      <t>st</t>
    </r>
    <r>
      <rPr>
        <b/>
        <sz val="12"/>
        <color indexed="8"/>
        <rFont val="CG Times"/>
        <family val="1"/>
      </rPr>
      <t xml:space="preserve"> quarter 2007 -3</t>
    </r>
    <r>
      <rPr>
        <b/>
        <vertAlign val="superscript"/>
        <sz val="12"/>
        <color indexed="8"/>
        <rFont val="CG Times"/>
        <family val="1"/>
      </rPr>
      <t>rd</t>
    </r>
    <r>
      <rPr>
        <b/>
        <sz val="12"/>
        <color indexed="8"/>
        <rFont val="CG Times"/>
        <family val="1"/>
      </rPr>
      <t xml:space="preserve"> quarter 2008</t>
    </r>
  </si>
  <si>
    <r>
      <t>Table 14(cont'd) - Import Price Index: Percentage change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1</t>
    </r>
    <r>
      <rPr>
        <b/>
        <vertAlign val="superscript"/>
        <sz val="12"/>
        <color indexed="8"/>
        <rFont val="CG Times"/>
        <family val="1"/>
      </rPr>
      <t>st</t>
    </r>
    <r>
      <rPr>
        <b/>
        <sz val="12"/>
        <color indexed="8"/>
        <rFont val="CG Times"/>
        <family val="1"/>
      </rPr>
      <t xml:space="preserve"> quarter 2007 - 3</t>
    </r>
    <r>
      <rPr>
        <b/>
        <vertAlign val="superscript"/>
        <sz val="12"/>
        <color indexed="8"/>
        <rFont val="CG Times"/>
        <family val="1"/>
      </rPr>
      <t>rd</t>
    </r>
    <r>
      <rPr>
        <b/>
        <sz val="12"/>
        <color indexed="8"/>
        <rFont val="CG Times"/>
        <family val="1"/>
      </rPr>
      <t xml:space="preserve"> quarter 2008</t>
    </r>
  </si>
  <si>
    <r>
      <t>Table 14(cont'd) - Import Price Index: Percentage change by SITC</t>
    </r>
    <r>
      <rPr>
        <b/>
        <vertAlign val="superscript"/>
        <sz val="12"/>
        <color indexed="8"/>
        <rFont val="CG Times"/>
        <family val="1"/>
      </rPr>
      <t>¹</t>
    </r>
    <r>
      <rPr>
        <b/>
        <sz val="12"/>
        <color indexed="8"/>
        <rFont val="CG Times"/>
        <family val="1"/>
      </rPr>
      <t xml:space="preserve"> section &amp; division,  1</t>
    </r>
    <r>
      <rPr>
        <b/>
        <vertAlign val="superscript"/>
        <sz val="12"/>
        <color indexed="8"/>
        <rFont val="CG Times"/>
        <family val="1"/>
      </rPr>
      <t>st</t>
    </r>
    <r>
      <rPr>
        <b/>
        <sz val="12"/>
        <color indexed="8"/>
        <rFont val="CG Times"/>
        <family val="1"/>
      </rPr>
      <t xml:space="preserve"> quarter 2007 - 3</t>
    </r>
    <r>
      <rPr>
        <b/>
        <vertAlign val="superscript"/>
        <sz val="12"/>
        <color indexed="8"/>
        <rFont val="CG Times"/>
        <family val="0"/>
      </rPr>
      <t>rd</t>
    </r>
    <r>
      <rPr>
        <b/>
        <sz val="12"/>
        <color indexed="8"/>
        <rFont val="CG Times"/>
        <family val="1"/>
      </rPr>
      <t xml:space="preserve"> quarter 2008</t>
    </r>
  </si>
  <si>
    <r>
      <t xml:space="preserve"> Jan-Sept 2007 </t>
    </r>
    <r>
      <rPr>
        <vertAlign val="superscript"/>
        <sz val="10"/>
        <rFont val="CG Times (W1)"/>
        <family val="0"/>
      </rPr>
      <t>2</t>
    </r>
  </si>
  <si>
    <r>
      <t xml:space="preserve">Jan-Sept 2008 </t>
    </r>
    <r>
      <rPr>
        <vertAlign val="superscript"/>
        <sz val="10"/>
        <rFont val="CG Times (W1)"/>
        <family val="0"/>
      </rPr>
      <t>3</t>
    </r>
  </si>
  <si>
    <r>
      <t xml:space="preserve"> Jan-Sept 2007 </t>
    </r>
    <r>
      <rPr>
        <vertAlign val="superscript"/>
        <sz val="10"/>
        <rFont val="CG Times (W1)"/>
        <family val="0"/>
      </rPr>
      <t>3</t>
    </r>
  </si>
  <si>
    <r>
      <t xml:space="preserve">Jan-Sept 2008 </t>
    </r>
    <r>
      <rPr>
        <vertAlign val="superscript"/>
        <sz val="10"/>
        <rFont val="CG Times (W1)"/>
        <family val="0"/>
      </rPr>
      <t>4.</t>
    </r>
  </si>
  <si>
    <r>
      <t>Table 6 - Export Price Index: Percentage change by SITC</t>
    </r>
    <r>
      <rPr>
        <b/>
        <vertAlign val="superscript"/>
        <sz val="12"/>
        <rFont val="CG Times"/>
        <family val="0"/>
      </rPr>
      <t xml:space="preserve">1 </t>
    </r>
    <r>
      <rPr>
        <b/>
        <sz val="12"/>
        <rFont val="CG Times"/>
        <family val="0"/>
      </rPr>
      <t>section</t>
    </r>
    <r>
      <rPr>
        <b/>
        <sz val="12"/>
        <rFont val="CG Times"/>
        <family val="1"/>
      </rPr>
      <t>,  1</t>
    </r>
    <r>
      <rPr>
        <b/>
        <vertAlign val="superscript"/>
        <sz val="12"/>
        <rFont val="CG Times"/>
        <family val="1"/>
      </rPr>
      <t>st</t>
    </r>
    <r>
      <rPr>
        <b/>
        <vertAlign val="superscript"/>
        <sz val="12"/>
        <rFont val="CG Times"/>
        <family val="0"/>
      </rPr>
      <t xml:space="preserve"> </t>
    </r>
    <r>
      <rPr>
        <b/>
        <sz val="12"/>
        <rFont val="CG Times"/>
        <family val="1"/>
      </rPr>
      <t>Qr 2007 - 3</t>
    </r>
    <r>
      <rPr>
        <b/>
        <vertAlign val="superscript"/>
        <sz val="12"/>
        <rFont val="CG Times"/>
        <family val="1"/>
      </rPr>
      <t>rd</t>
    </r>
    <r>
      <rPr>
        <b/>
        <sz val="12"/>
        <rFont val="CG Times"/>
        <family val="1"/>
      </rPr>
      <t xml:space="preserve"> Qr 2008</t>
    </r>
  </si>
  <si>
    <r>
      <t>1st Qr</t>
    </r>
    <r>
      <rPr>
        <b/>
        <vertAlign val="superscript"/>
        <sz val="10"/>
        <rFont val="CG Times"/>
        <family val="1"/>
      </rPr>
      <t>2</t>
    </r>
  </si>
  <si>
    <r>
      <t>1</t>
    </r>
    <r>
      <rPr>
        <sz val="10"/>
        <rFont val="CG Times"/>
        <family val="1"/>
      </rPr>
      <t xml:space="preserve"> The Standard International Trade Classification Revision 3 (SITC Rev 3)</t>
    </r>
  </si>
  <si>
    <r>
      <t>Table 4 - Quarterly Export Price Index by SITC</t>
    </r>
    <r>
      <rPr>
        <b/>
        <vertAlign val="superscript"/>
        <sz val="12"/>
        <rFont val="CG Times"/>
        <family val="0"/>
      </rPr>
      <t xml:space="preserve">1 </t>
    </r>
    <r>
      <rPr>
        <b/>
        <sz val="12"/>
        <rFont val="CG Times"/>
        <family val="1"/>
      </rPr>
      <t>section,  2006 - 3</t>
    </r>
    <r>
      <rPr>
        <b/>
        <vertAlign val="superscript"/>
        <sz val="12"/>
        <rFont val="CG Times"/>
        <family val="1"/>
      </rPr>
      <t>rd</t>
    </r>
    <r>
      <rPr>
        <b/>
        <sz val="12"/>
        <rFont val="CG Times"/>
        <family val="1"/>
      </rPr>
      <t xml:space="preserve"> Qr 2008</t>
    </r>
  </si>
  <si>
    <t xml:space="preserve"> Reference year 1993=100</t>
  </si>
  <si>
    <r>
      <t>Table 9 - Quarterly Export Price Index, 1</t>
    </r>
    <r>
      <rPr>
        <b/>
        <vertAlign val="superscript"/>
        <sz val="12"/>
        <rFont val="CG Times"/>
        <family val="1"/>
      </rPr>
      <t>st</t>
    </r>
    <r>
      <rPr>
        <b/>
        <sz val="12"/>
        <rFont val="CG Times"/>
        <family val="1"/>
      </rPr>
      <t xml:space="preserve"> Qr 1994 - 3</t>
    </r>
    <r>
      <rPr>
        <b/>
        <vertAlign val="superscript"/>
        <sz val="12"/>
        <rFont val="CG Times"/>
        <family val="1"/>
      </rPr>
      <t>rd</t>
    </r>
    <r>
      <rPr>
        <b/>
        <sz val="12"/>
        <rFont val="CG Times"/>
        <family val="1"/>
      </rPr>
      <t xml:space="preserve"> Qr 2008 (multiple base)</t>
    </r>
  </si>
  <si>
    <t>3rd Qr 08</t>
  </si>
  <si>
    <t>1st Qr 07          to             2nd Qr 07</t>
  </si>
  <si>
    <t>2nd Qr 07          to             3rd Qr 07</t>
  </si>
  <si>
    <t>3rd Qr 07          to             4th Qr 07</t>
  </si>
  <si>
    <t>4th Qr 07        to               1st Qr 08</t>
  </si>
  <si>
    <t>1st Qr 08        to               2nd Qr 08</t>
  </si>
  <si>
    <t>2nd Qr 08        to               3rd Qr 08</t>
  </si>
  <si>
    <t>1st Qr 07          to             1st Qr 08</t>
  </si>
  <si>
    <t>2nd Qr 07          to             2nd Qr 08</t>
  </si>
  <si>
    <t>3rd Qr 07          to             3rd Qr 08</t>
  </si>
  <si>
    <r>
      <t>Table 10 - Quarterly Export Price Index, 1</t>
    </r>
    <r>
      <rPr>
        <b/>
        <vertAlign val="superscript"/>
        <sz val="11"/>
        <color indexed="8"/>
        <rFont val="Times New Roman"/>
        <family val="1"/>
      </rPr>
      <t>st</t>
    </r>
    <r>
      <rPr>
        <b/>
        <sz val="11"/>
        <color indexed="8"/>
        <rFont val="Times New Roman"/>
        <family val="1"/>
      </rPr>
      <t xml:space="preserve"> Qr 1994 - 3</t>
    </r>
    <r>
      <rPr>
        <b/>
        <vertAlign val="superscript"/>
        <sz val="11"/>
        <color indexed="8"/>
        <rFont val="Times New Roman"/>
        <family val="1"/>
      </rPr>
      <t>rd</t>
    </r>
    <r>
      <rPr>
        <b/>
        <sz val="11"/>
        <color indexed="8"/>
        <rFont val="Times New Roman"/>
        <family val="1"/>
      </rPr>
      <t xml:space="preserve"> Qr 2008 (single base)</t>
    </r>
  </si>
  <si>
    <r>
      <t>3rd Qr</t>
    </r>
    <r>
      <rPr>
        <b/>
        <vertAlign val="superscript"/>
        <sz val="10"/>
        <rFont val="CG Times"/>
        <family val="0"/>
      </rPr>
      <t>3</t>
    </r>
  </si>
  <si>
    <r>
      <rPr>
        <vertAlign val="superscript"/>
        <sz val="10"/>
        <rFont val="CG Times"/>
        <family val="0"/>
      </rPr>
      <t>2</t>
    </r>
    <r>
      <rPr>
        <sz val="10"/>
        <rFont val="CG Times"/>
        <family val="0"/>
      </rPr>
      <t xml:space="preserve"> Revised</t>
    </r>
  </si>
  <si>
    <r>
      <rPr>
        <vertAlign val="superscript"/>
        <sz val="10"/>
        <rFont val="CG Times"/>
        <family val="0"/>
      </rPr>
      <t>3</t>
    </r>
    <r>
      <rPr>
        <sz val="10"/>
        <rFont val="CG Times"/>
        <family val="0"/>
      </rPr>
      <t xml:space="preserve"> Provisional</t>
    </r>
  </si>
  <si>
    <r>
      <t>1st Qr</t>
    </r>
    <r>
      <rPr>
        <b/>
        <vertAlign val="superscript"/>
        <sz val="10"/>
        <rFont val="CG Times"/>
        <family val="0"/>
      </rPr>
      <t>2</t>
    </r>
  </si>
  <si>
    <r>
      <t>3rd Qr</t>
    </r>
    <r>
      <rPr>
        <b/>
        <vertAlign val="superscript"/>
        <sz val="10"/>
        <rFont val="CG Times"/>
        <family val="0"/>
      </rPr>
      <t>2</t>
    </r>
  </si>
  <si>
    <r>
      <t>4th Qr</t>
    </r>
    <r>
      <rPr>
        <b/>
        <vertAlign val="superscript"/>
        <sz val="10"/>
        <rFont val="CG Times"/>
        <family val="0"/>
      </rPr>
      <t>2</t>
    </r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</si>
</sst>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"/>
    <numFmt numFmtId="165" formatCode="#,##0\ \ "/>
    <numFmt numFmtId="166" formatCode="0\ \ "/>
    <numFmt numFmtId="167" formatCode="#,##0\ \ \ "/>
    <numFmt numFmtId="168" formatCode="0.00\ \ "/>
    <numFmt numFmtId="169" formatCode="0.0\ \ \ "/>
    <numFmt numFmtId="170" formatCode="0.0\ \ \ \ "/>
    <numFmt numFmtId="171" formatCode="0.0\ "/>
    <numFmt numFmtId="172" formatCode="0.0\ \ "/>
    <numFmt numFmtId="173" formatCode="#,##0\ \ \ \ \ "/>
    <numFmt numFmtId="174" formatCode="#,##0.0"/>
    <numFmt numFmtId="175" formatCode="#,##0.0000"/>
    <numFmt numFmtId="176" formatCode="#,##0\ \ \ \ "/>
    <numFmt numFmtId="177" formatCode="0######"/>
    <numFmt numFmtId="178" formatCode="######"/>
    <numFmt numFmtId="179" formatCode="#,##0.00\ \ "/>
    <numFmt numFmtId="180" formatCode="General\ \ "/>
    <numFmt numFmtId="181" formatCode="\+\ #,##0\ \ \ ;\-\ #,##0\ \ \ "/>
    <numFmt numFmtId="182" formatCode="\+\ #,##0;\-\ #,##0"/>
    <numFmt numFmtId="183" formatCode="#,##0\ \ \ \ \ \ \ "/>
    <numFmt numFmtId="184" formatCode="0\ \ \ \ "/>
    <numFmt numFmtId="185" formatCode="\+0"/>
    <numFmt numFmtId="186" formatCode="\+#,##0"/>
    <numFmt numFmtId="187" formatCode="0.0"/>
    <numFmt numFmtId="188" formatCode="0\ \ \ \ \ "/>
    <numFmt numFmtId="189" formatCode="0.000"/>
    <numFmt numFmtId="190" formatCode="\+\ \5\ \ \ \ \ \ \ "/>
    <numFmt numFmtId="191" formatCode="\+\ \5\ \ \ \ \ \ \ \ "/>
  </numFmts>
  <fonts count="81">
    <font>
      <sz val="10"/>
      <name val="CG Times"/>
      <family val="0"/>
    </font>
    <font>
      <b/>
      <sz val="14"/>
      <name val="CG Times "/>
      <family val="0"/>
    </font>
    <font>
      <sz val="10"/>
      <name val="CG Times "/>
      <family val="0"/>
    </font>
    <font>
      <sz val="12"/>
      <name val="CG Times "/>
      <family val="0"/>
    </font>
    <font>
      <b/>
      <sz val="12"/>
      <name val="CG Times "/>
      <family val="0"/>
    </font>
    <font>
      <vertAlign val="superscript"/>
      <sz val="10"/>
      <name val="CG Times "/>
      <family val="0"/>
    </font>
    <font>
      <b/>
      <sz val="14"/>
      <name val="CG Times (W1)"/>
      <family val="0"/>
    </font>
    <font>
      <sz val="10"/>
      <name val="CG Times (W1)"/>
      <family val="0"/>
    </font>
    <font>
      <b/>
      <sz val="10"/>
      <name val="CG Times (W1)"/>
      <family val="0"/>
    </font>
    <font>
      <i/>
      <sz val="10"/>
      <name val="CG Times (W1)"/>
      <family val="0"/>
    </font>
    <font>
      <b/>
      <sz val="12"/>
      <name val="CG Times"/>
      <family val="1"/>
    </font>
    <font>
      <b/>
      <vertAlign val="superscript"/>
      <sz val="12"/>
      <name val="CG Times"/>
      <family val="0"/>
    </font>
    <font>
      <sz val="8"/>
      <name val="CG Times"/>
      <family val="1"/>
    </font>
    <font>
      <b/>
      <sz val="8"/>
      <name val="CG Times"/>
      <family val="1"/>
    </font>
    <font>
      <b/>
      <sz val="10"/>
      <name val="CG Times"/>
      <family val="1"/>
    </font>
    <font>
      <i/>
      <sz val="10"/>
      <name val="CG Times"/>
      <family val="0"/>
    </font>
    <font>
      <vertAlign val="superscript"/>
      <sz val="10"/>
      <name val="CG Times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name val="CG Times"/>
      <family val="1"/>
    </font>
    <font>
      <sz val="11"/>
      <name val="CG Times"/>
      <family val="1"/>
    </font>
    <font>
      <b/>
      <sz val="10"/>
      <color indexed="8"/>
      <name val="CG Times"/>
      <family val="1"/>
    </font>
    <font>
      <b/>
      <vertAlign val="superscript"/>
      <sz val="10"/>
      <color indexed="8"/>
      <name val="CG Times"/>
      <family val="1"/>
    </font>
    <font>
      <sz val="10"/>
      <color indexed="8"/>
      <name val="CG Times"/>
      <family val="1"/>
    </font>
    <font>
      <b/>
      <sz val="12"/>
      <color indexed="8"/>
      <name val="CG Times"/>
      <family val="1"/>
    </font>
    <font>
      <i/>
      <sz val="10"/>
      <color indexed="8"/>
      <name val="CG Times"/>
      <family val="1"/>
    </font>
    <font>
      <b/>
      <vertAlign val="superscript"/>
      <sz val="12"/>
      <color indexed="8"/>
      <name val="CG Times"/>
      <family val="1"/>
    </font>
    <font>
      <vertAlign val="superscript"/>
      <sz val="10"/>
      <name val="CG Times (W1)"/>
      <family val="0"/>
    </font>
    <font>
      <b/>
      <sz val="10"/>
      <name val="CG Times "/>
      <family val="0"/>
    </font>
    <font>
      <b/>
      <vertAlign val="superscript"/>
      <sz val="10"/>
      <name val="CG Times"/>
      <family val="1"/>
    </font>
    <font>
      <b/>
      <vertAlign val="superscript"/>
      <sz val="10"/>
      <name val="CG Times "/>
      <family val="0"/>
    </font>
    <font>
      <b/>
      <vertAlign val="superscript"/>
      <sz val="14"/>
      <name val="CG Times "/>
      <family val="0"/>
    </font>
    <font>
      <b/>
      <vertAlign val="superscript"/>
      <sz val="14"/>
      <name val="CG Times (W1)"/>
      <family val="0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1"/>
      <name val="CG Times"/>
      <family val="0"/>
    </font>
    <font>
      <vertAlign val="superscript"/>
      <sz val="9"/>
      <name val="CG Times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vertAlign val="superscript"/>
      <sz val="9"/>
      <name val="Times New Roman"/>
      <family val="1"/>
    </font>
    <font>
      <b/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58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0" xfId="0" applyFont="1" applyBorder="1" applyAlignment="1">
      <alignment/>
    </xf>
    <xf numFmtId="165" fontId="8" fillId="0" borderId="15" xfId="0" applyNumberFormat="1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166" fontId="10" fillId="0" borderId="0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0" fontId="0" fillId="0" borderId="0" xfId="0" applyFont="1" applyAlignment="1" quotePrefix="1">
      <alignment horizontal="center" vertical="center" textRotation="180"/>
    </xf>
    <xf numFmtId="0" fontId="0" fillId="0" borderId="0" xfId="0" applyFont="1" applyBorder="1" applyAlignment="1" quotePrefix="1">
      <alignment horizontal="left"/>
    </xf>
    <xf numFmtId="0" fontId="12" fillId="0" borderId="0" xfId="0" applyFont="1" applyBorder="1" applyAlignment="1">
      <alignment/>
    </xf>
    <xf numFmtId="166" fontId="13" fillId="0" borderId="0" xfId="0" applyNumberFormat="1" applyFont="1" applyBorder="1" applyAlignment="1">
      <alignment/>
    </xf>
    <xf numFmtId="168" fontId="12" fillId="0" borderId="0" xfId="0" applyNumberFormat="1" applyFont="1" applyAlignment="1">
      <alignment/>
    </xf>
    <xf numFmtId="0" fontId="0" fillId="0" borderId="0" xfId="0" applyAlignment="1">
      <alignment horizontal="center" vertical="center" textRotation="180"/>
    </xf>
    <xf numFmtId="0" fontId="14" fillId="0" borderId="16" xfId="0" applyFont="1" applyBorder="1" applyAlignment="1" quotePrefix="1">
      <alignment horizontal="center"/>
    </xf>
    <xf numFmtId="0" fontId="14" fillId="0" borderId="17" xfId="0" applyFont="1" applyBorder="1" applyAlignment="1" quotePrefix="1">
      <alignment horizontal="center"/>
    </xf>
    <xf numFmtId="0" fontId="14" fillId="0" borderId="18" xfId="0" applyFont="1" applyBorder="1" applyAlignment="1" quotePrefix="1">
      <alignment horizontal="center"/>
    </xf>
    <xf numFmtId="0" fontId="14" fillId="0" borderId="19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20" xfId="0" applyFont="1" applyBorder="1" applyAlignment="1" quotePrefix="1">
      <alignment horizontal="center" vertical="center"/>
    </xf>
    <xf numFmtId="166" fontId="14" fillId="0" borderId="14" xfId="0" applyNumberFormat="1" applyFont="1" applyBorder="1" applyAlignment="1">
      <alignment horizontal="center" vertical="center"/>
    </xf>
    <xf numFmtId="166" fontId="14" fillId="0" borderId="20" xfId="0" applyNumberFormat="1" applyFont="1" applyBorder="1" applyAlignment="1">
      <alignment horizontal="center" vertical="center"/>
    </xf>
    <xf numFmtId="168" fontId="14" fillId="0" borderId="21" xfId="0" applyNumberFormat="1" applyFont="1" applyBorder="1" applyAlignment="1">
      <alignment horizontal="center" vertical="center"/>
    </xf>
    <xf numFmtId="168" fontId="14" fillId="0" borderId="10" xfId="0" applyNumberFormat="1" applyFont="1" applyBorder="1" applyAlignment="1">
      <alignment horizontal="center" vertical="center"/>
    </xf>
    <xf numFmtId="168" fontId="14" fillId="0" borderId="20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/>
    </xf>
    <xf numFmtId="164" fontId="14" fillId="0" borderId="15" xfId="0" applyNumberFormat="1" applyFont="1" applyBorder="1" applyAlignment="1">
      <alignment vertical="center"/>
    </xf>
    <xf numFmtId="170" fontId="14" fillId="0" borderId="15" xfId="0" applyNumberFormat="1" applyFont="1" applyBorder="1" applyAlignment="1">
      <alignment horizontal="right" vertical="center"/>
    </xf>
    <xf numFmtId="170" fontId="14" fillId="0" borderId="22" xfId="0" applyNumberFormat="1" applyFont="1" applyBorder="1" applyAlignment="1">
      <alignment horizontal="right" vertical="center"/>
    </xf>
    <xf numFmtId="171" fontId="14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2" fontId="0" fillId="0" borderId="12" xfId="0" applyNumberFormat="1" applyFont="1" applyBorder="1" applyAlignment="1" quotePrefix="1">
      <alignment vertical="center"/>
    </xf>
    <xf numFmtId="2" fontId="0" fillId="0" borderId="0" xfId="0" applyNumberFormat="1" applyFont="1" applyBorder="1" applyAlignment="1" quotePrefix="1">
      <alignment vertical="center"/>
    </xf>
    <xf numFmtId="2" fontId="0" fillId="0" borderId="0" xfId="0" applyNumberFormat="1" applyFont="1" applyBorder="1" applyAlignment="1">
      <alignment horizontal="left" vertical="center"/>
    </xf>
    <xf numFmtId="164" fontId="0" fillId="0" borderId="15" xfId="0" applyNumberFormat="1" applyFont="1" applyBorder="1" applyAlignment="1">
      <alignment vertical="center"/>
    </xf>
    <xf numFmtId="171" fontId="0" fillId="0" borderId="15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 quotePrefix="1">
      <alignment horizontal="left" vertical="center"/>
    </xf>
    <xf numFmtId="2" fontId="0" fillId="0" borderId="0" xfId="0" applyNumberFormat="1" applyFont="1" applyBorder="1" applyAlignment="1" quotePrefix="1">
      <alignment horizontal="left" vertical="center"/>
    </xf>
    <xf numFmtId="0" fontId="0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164" fontId="14" fillId="0" borderId="12" xfId="0" applyNumberFormat="1" applyFont="1" applyBorder="1" applyAlignment="1">
      <alignment vertical="center"/>
    </xf>
    <xf numFmtId="169" fontId="14" fillId="0" borderId="15" xfId="0" applyNumberFormat="1" applyFont="1" applyBorder="1" applyAlignment="1">
      <alignment horizontal="right" vertical="center"/>
    </xf>
    <xf numFmtId="171" fontId="14" fillId="0" borderId="15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 quotePrefix="1">
      <alignment horizontal="left" vertical="center"/>
    </xf>
    <xf numFmtId="0" fontId="0" fillId="0" borderId="0" xfId="0" applyFont="1" applyBorder="1" applyAlignment="1" quotePrefix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171" fontId="0" fillId="0" borderId="15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 quotePrefix="1">
      <alignment horizontal="left" vertical="center"/>
    </xf>
    <xf numFmtId="0" fontId="0" fillId="0" borderId="11" xfId="0" applyFont="1" applyBorder="1" applyAlignment="1" quotePrefix="1">
      <alignment horizontal="left" vertical="center"/>
    </xf>
    <xf numFmtId="2" fontId="0" fillId="0" borderId="11" xfId="0" applyNumberFormat="1" applyFont="1" applyBorder="1" applyAlignment="1">
      <alignment horizontal="left" vertical="center"/>
    </xf>
    <xf numFmtId="171" fontId="0" fillId="0" borderId="14" xfId="0" applyNumberFormat="1" applyFont="1" applyBorder="1" applyAlignment="1">
      <alignment horizontal="center" vertical="center"/>
    </xf>
    <xf numFmtId="166" fontId="12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14" fillId="0" borderId="12" xfId="0" applyFont="1" applyBorder="1" applyAlignment="1">
      <alignment/>
    </xf>
    <xf numFmtId="0" fontId="0" fillId="0" borderId="0" xfId="0" applyFont="1" applyAlignment="1">
      <alignment/>
    </xf>
    <xf numFmtId="164" fontId="14" fillId="0" borderId="15" xfId="0" applyNumberFormat="1" applyFont="1" applyBorder="1" applyAlignment="1">
      <alignment horizontal="right"/>
    </xf>
    <xf numFmtId="170" fontId="14" fillId="0" borderId="12" xfId="0" applyNumberFormat="1" applyFont="1" applyBorder="1" applyAlignment="1">
      <alignment/>
    </xf>
    <xf numFmtId="170" fontId="14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22" xfId="0" applyFont="1" applyBorder="1" applyAlignment="1">
      <alignment horizontal="left" vertical="center"/>
    </xf>
    <xf numFmtId="164" fontId="0" fillId="0" borderId="22" xfId="0" applyNumberFormat="1" applyFont="1" applyBorder="1" applyAlignment="1">
      <alignment horizontal="right"/>
    </xf>
    <xf numFmtId="171" fontId="0" fillId="0" borderId="15" xfId="0" applyNumberFormat="1" applyFont="1" applyBorder="1" applyAlignment="1">
      <alignment horizontal="center"/>
    </xf>
    <xf numFmtId="0" fontId="0" fillId="0" borderId="12" xfId="0" applyFont="1" applyBorder="1" applyAlignment="1" quotePrefix="1">
      <alignment horizontal="left"/>
    </xf>
    <xf numFmtId="0" fontId="15" fillId="0" borderId="0" xfId="0" applyFont="1" applyBorder="1" applyAlignment="1">
      <alignment horizontal="left" wrapText="1"/>
    </xf>
    <xf numFmtId="164" fontId="15" fillId="0" borderId="15" xfId="0" applyNumberFormat="1" applyFont="1" applyBorder="1" applyAlignment="1">
      <alignment horizontal="right"/>
    </xf>
    <xf numFmtId="171" fontId="15" fillId="0" borderId="15" xfId="0" applyNumberFormat="1" applyFont="1" applyBorder="1" applyAlignment="1">
      <alignment horizontal="center"/>
    </xf>
    <xf numFmtId="0" fontId="15" fillId="0" borderId="0" xfId="0" applyFont="1" applyBorder="1" applyAlignment="1" quotePrefix="1">
      <alignment horizontal="left" wrapText="1"/>
    </xf>
    <xf numFmtId="0" fontId="0" fillId="0" borderId="22" xfId="0" applyFont="1" applyBorder="1" applyAlignment="1">
      <alignment horizontal="left"/>
    </xf>
    <xf numFmtId="164" fontId="0" fillId="0" borderId="22" xfId="0" applyNumberFormat="1" applyFont="1" applyBorder="1" applyAlignment="1">
      <alignment horizontal="right"/>
    </xf>
    <xf numFmtId="171" fontId="0" fillId="0" borderId="15" xfId="0" applyNumberFormat="1" applyFont="1" applyBorder="1" applyAlignment="1">
      <alignment horizontal="center"/>
    </xf>
    <xf numFmtId="172" fontId="15" fillId="0" borderId="15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72" fontId="0" fillId="0" borderId="0" xfId="0" applyNumberFormat="1" applyFont="1" applyAlignment="1">
      <alignment/>
    </xf>
    <xf numFmtId="0" fontId="0" fillId="0" borderId="11" xfId="0" applyFont="1" applyBorder="1" applyAlignment="1" quotePrefix="1">
      <alignment horizontal="left"/>
    </xf>
    <xf numFmtId="0" fontId="12" fillId="0" borderId="11" xfId="0" applyFont="1" applyBorder="1" applyAlignment="1">
      <alignment/>
    </xf>
    <xf numFmtId="166" fontId="13" fillId="0" borderId="11" xfId="0" applyNumberFormat="1" applyFont="1" applyBorder="1" applyAlignment="1">
      <alignment/>
    </xf>
    <xf numFmtId="0" fontId="14" fillId="0" borderId="15" xfId="0" applyFont="1" applyBorder="1" applyAlignment="1" quotePrefix="1">
      <alignment horizontal="center"/>
    </xf>
    <xf numFmtId="0" fontId="14" fillId="0" borderId="0" xfId="0" applyFont="1" applyBorder="1" applyAlignment="1" quotePrefix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 quotePrefix="1">
      <alignment horizontal="center" vertical="center"/>
    </xf>
    <xf numFmtId="166" fontId="14" fillId="0" borderId="15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 quotePrefix="1">
      <alignment horizontal="center" vertical="center"/>
    </xf>
    <xf numFmtId="0" fontId="0" fillId="0" borderId="0" xfId="0" applyAlignment="1">
      <alignment horizontal="right" vertical="center" textRotation="180"/>
    </xf>
    <xf numFmtId="0" fontId="0" fillId="0" borderId="0" xfId="0" applyAlignment="1">
      <alignment horizontal="right"/>
    </xf>
    <xf numFmtId="0" fontId="10" fillId="0" borderId="11" xfId="0" applyFont="1" applyBorder="1" applyAlignment="1" quotePrefix="1">
      <alignment horizontal="left"/>
    </xf>
    <xf numFmtId="0" fontId="10" fillId="0" borderId="11" xfId="0" applyFont="1" applyBorder="1" applyAlignment="1">
      <alignment/>
    </xf>
    <xf numFmtId="166" fontId="10" fillId="0" borderId="11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2" fontId="16" fillId="0" borderId="0" xfId="0" applyNumberFormat="1" applyFont="1" applyBorder="1" applyAlignment="1">
      <alignment/>
    </xf>
    <xf numFmtId="171" fontId="14" fillId="0" borderId="16" xfId="0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18" fillId="0" borderId="17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177" fontId="19" fillId="0" borderId="23" xfId="0" applyNumberFormat="1" applyFont="1" applyFill="1" applyBorder="1" applyAlignment="1">
      <alignment horizontal="center" vertical="center"/>
    </xf>
    <xf numFmtId="178" fontId="19" fillId="0" borderId="23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 wrapText="1"/>
    </xf>
    <xf numFmtId="0" fontId="19" fillId="0" borderId="24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169" fontId="20" fillId="0" borderId="0" xfId="0" applyNumberFormat="1" applyFont="1" applyFill="1" applyBorder="1" applyAlignment="1">
      <alignment/>
    </xf>
    <xf numFmtId="169" fontId="17" fillId="0" borderId="0" xfId="0" applyNumberFormat="1" applyFont="1" applyFill="1" applyBorder="1" applyAlignment="1">
      <alignment vertical="center"/>
    </xf>
    <xf numFmtId="174" fontId="22" fillId="0" borderId="16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174" fontId="22" fillId="0" borderId="15" xfId="0" applyNumberFormat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174" fontId="22" fillId="0" borderId="14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174" fontId="21" fillId="0" borderId="14" xfId="0" applyNumberFormat="1" applyFont="1" applyBorder="1" applyAlignment="1">
      <alignment horizont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/>
    </xf>
    <xf numFmtId="175" fontId="23" fillId="0" borderId="15" xfId="0" applyNumberFormat="1" applyFont="1" applyBorder="1" applyAlignment="1">
      <alignment horizontal="center" vertical="center"/>
    </xf>
    <xf numFmtId="175" fontId="23" fillId="0" borderId="14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/>
    </xf>
    <xf numFmtId="0" fontId="14" fillId="0" borderId="17" xfId="0" applyFont="1" applyBorder="1" applyAlignment="1">
      <alignment horizontal="center" vertical="center"/>
    </xf>
    <xf numFmtId="177" fontId="25" fillId="0" borderId="23" xfId="0" applyNumberFormat="1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center"/>
    </xf>
    <xf numFmtId="178" fontId="25" fillId="0" borderId="23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24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169" fontId="25" fillId="0" borderId="14" xfId="0" applyNumberFormat="1" applyFont="1" applyFill="1" applyBorder="1" applyAlignment="1">
      <alignment vertical="center"/>
    </xf>
    <xf numFmtId="0" fontId="25" fillId="0" borderId="0" xfId="0" applyFont="1" applyAlignment="1">
      <alignment/>
    </xf>
    <xf numFmtId="0" fontId="26" fillId="0" borderId="0" xfId="0" applyFont="1" applyAlignment="1">
      <alignment vertical="center"/>
    </xf>
    <xf numFmtId="169" fontId="23" fillId="0" borderId="16" xfId="0" applyNumberFormat="1" applyFont="1" applyFill="1" applyBorder="1" applyAlignment="1">
      <alignment vertical="center"/>
    </xf>
    <xf numFmtId="169" fontId="25" fillId="0" borderId="15" xfId="0" applyNumberFormat="1" applyFont="1" applyFill="1" applyBorder="1" applyAlignment="1">
      <alignment vertical="center"/>
    </xf>
    <xf numFmtId="175" fontId="25" fillId="0" borderId="0" xfId="0" applyNumberFormat="1" applyFont="1" applyAlignment="1">
      <alignment/>
    </xf>
    <xf numFmtId="0" fontId="14" fillId="0" borderId="16" xfId="0" applyFont="1" applyBorder="1" applyAlignment="1">
      <alignment horizontal="center" vertical="center"/>
    </xf>
    <xf numFmtId="177" fontId="23" fillId="0" borderId="25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7" fontId="25" fillId="0" borderId="25" xfId="0" applyNumberFormat="1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center" wrapText="1"/>
    </xf>
    <xf numFmtId="0" fontId="27" fillId="0" borderId="25" xfId="0" applyFont="1" applyFill="1" applyBorder="1" applyAlignment="1">
      <alignment vertical="center"/>
    </xf>
    <xf numFmtId="178" fontId="23" fillId="0" borderId="25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23" fillId="0" borderId="25" xfId="0" applyFont="1" applyFill="1" applyBorder="1" applyAlignment="1">
      <alignment horizontal="center" vertical="center"/>
    </xf>
    <xf numFmtId="177" fontId="25" fillId="0" borderId="26" xfId="0" applyNumberFormat="1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vertical="center" wrapText="1"/>
    </xf>
    <xf numFmtId="179" fontId="0" fillId="0" borderId="0" xfId="0" applyNumberFormat="1" applyFont="1" applyAlignment="1">
      <alignment/>
    </xf>
    <xf numFmtId="0" fontId="23" fillId="0" borderId="0" xfId="0" applyFont="1" applyAlignment="1">
      <alignment/>
    </xf>
    <xf numFmtId="179" fontId="23" fillId="0" borderId="0" xfId="0" applyNumberFormat="1" applyFont="1" applyAlignment="1">
      <alignment/>
    </xf>
    <xf numFmtId="169" fontId="23" fillId="0" borderId="15" xfId="0" applyNumberFormat="1" applyFont="1" applyFill="1" applyBorder="1" applyAlignment="1">
      <alignment vertical="center"/>
    </xf>
    <xf numFmtId="0" fontId="27" fillId="0" borderId="25" xfId="0" applyFont="1" applyBorder="1" applyAlignment="1">
      <alignment horizontal="center" vertical="center"/>
    </xf>
    <xf numFmtId="0" fontId="27" fillId="0" borderId="25" xfId="0" applyFont="1" applyBorder="1" applyAlignment="1">
      <alignment vertical="center"/>
    </xf>
    <xf numFmtId="0" fontId="27" fillId="0" borderId="25" xfId="0" applyFont="1" applyBorder="1" applyAlignment="1">
      <alignment vertical="center" wrapText="1"/>
    </xf>
    <xf numFmtId="0" fontId="15" fillId="0" borderId="25" xfId="0" applyFont="1" applyBorder="1" applyAlignment="1">
      <alignment vertical="center" wrapText="1"/>
    </xf>
    <xf numFmtId="0" fontId="27" fillId="0" borderId="25" xfId="0" applyFont="1" applyBorder="1" applyAlignment="1">
      <alignment horizontal="center"/>
    </xf>
    <xf numFmtId="0" fontId="25" fillId="0" borderId="26" xfId="0" applyFont="1" applyFill="1" applyBorder="1" applyAlignment="1">
      <alignment vertical="center"/>
    </xf>
    <xf numFmtId="176" fontId="23" fillId="0" borderId="0" xfId="0" applyNumberFormat="1" applyFont="1" applyAlignment="1">
      <alignment/>
    </xf>
    <xf numFmtId="169" fontId="27" fillId="0" borderId="15" xfId="0" applyNumberFormat="1" applyFont="1" applyFill="1" applyBorder="1" applyAlignment="1">
      <alignment vertical="center"/>
    </xf>
    <xf numFmtId="177" fontId="25" fillId="0" borderId="27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vertical="center" wrapText="1"/>
    </xf>
    <xf numFmtId="0" fontId="27" fillId="0" borderId="25" xfId="0" applyFont="1" applyFill="1" applyBorder="1" applyAlignment="1">
      <alignment vertical="center" wrapText="1"/>
    </xf>
    <xf numFmtId="0" fontId="25" fillId="0" borderId="14" xfId="0" applyFont="1" applyBorder="1" applyAlignment="1">
      <alignment/>
    </xf>
    <xf numFmtId="169" fontId="23" fillId="0" borderId="22" xfId="0" applyNumberFormat="1" applyFont="1" applyFill="1" applyBorder="1" applyAlignment="1">
      <alignment vertical="center"/>
    </xf>
    <xf numFmtId="169" fontId="25" fillId="0" borderId="22" xfId="0" applyNumberFormat="1" applyFont="1" applyFill="1" applyBorder="1" applyAlignment="1">
      <alignment vertical="center"/>
    </xf>
    <xf numFmtId="169" fontId="27" fillId="0" borderId="22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 textRotation="180"/>
    </xf>
    <xf numFmtId="175" fontId="23" fillId="0" borderId="13" xfId="0" applyNumberFormat="1" applyFont="1" applyBorder="1" applyAlignment="1">
      <alignment horizontal="center" vertical="center" wrapText="1"/>
    </xf>
    <xf numFmtId="165" fontId="23" fillId="0" borderId="25" xfId="0" applyNumberFormat="1" applyFont="1" applyFill="1" applyBorder="1" applyAlignment="1">
      <alignment vertical="center"/>
    </xf>
    <xf numFmtId="165" fontId="25" fillId="0" borderId="25" xfId="0" applyNumberFormat="1" applyFont="1" applyFill="1" applyBorder="1" applyAlignment="1">
      <alignment vertical="center"/>
    </xf>
    <xf numFmtId="165" fontId="27" fillId="0" borderId="25" xfId="0" applyNumberFormat="1" applyFont="1" applyFill="1" applyBorder="1" applyAlignment="1">
      <alignment vertical="center"/>
    </xf>
    <xf numFmtId="165" fontId="27" fillId="0" borderId="25" xfId="0" applyNumberFormat="1" applyFont="1" applyBorder="1" applyAlignment="1">
      <alignment vertical="center"/>
    </xf>
    <xf numFmtId="165" fontId="25" fillId="0" borderId="26" xfId="0" applyNumberFormat="1" applyFont="1" applyFill="1" applyBorder="1" applyAlignment="1">
      <alignment vertical="center"/>
    </xf>
    <xf numFmtId="176" fontId="23" fillId="0" borderId="28" xfId="0" applyNumberFormat="1" applyFont="1" applyFill="1" applyBorder="1" applyAlignment="1">
      <alignment/>
    </xf>
    <xf numFmtId="176" fontId="23" fillId="0" borderId="0" xfId="0" applyNumberFormat="1" applyFont="1" applyBorder="1" applyAlignment="1">
      <alignment/>
    </xf>
    <xf numFmtId="179" fontId="23" fillId="0" borderId="0" xfId="0" applyNumberFormat="1" applyFont="1" applyBorder="1" applyAlignment="1">
      <alignment/>
    </xf>
    <xf numFmtId="169" fontId="23" fillId="0" borderId="0" xfId="0" applyNumberFormat="1" applyFont="1" applyFill="1" applyBorder="1" applyAlignment="1">
      <alignment/>
    </xf>
    <xf numFmtId="169" fontId="25" fillId="0" borderId="20" xfId="0" applyNumberFormat="1" applyFont="1" applyFill="1" applyBorder="1" applyAlignment="1">
      <alignment vertical="center"/>
    </xf>
    <xf numFmtId="170" fontId="14" fillId="0" borderId="15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Continuous" vertical="center"/>
    </xf>
    <xf numFmtId="0" fontId="7" fillId="0" borderId="21" xfId="0" applyFont="1" applyBorder="1" applyAlignment="1">
      <alignment horizontal="center" vertical="center"/>
    </xf>
    <xf numFmtId="167" fontId="8" fillId="0" borderId="15" xfId="0" applyNumberFormat="1" applyFont="1" applyBorder="1" applyAlignment="1">
      <alignment horizontal="right" vertical="center"/>
    </xf>
    <xf numFmtId="181" fontId="8" fillId="0" borderId="2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181" fontId="7" fillId="0" borderId="22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>
      <alignment horizontal="left"/>
    </xf>
    <xf numFmtId="167" fontId="8" fillId="0" borderId="15" xfId="0" applyNumberFormat="1" applyFont="1" applyBorder="1" applyAlignment="1">
      <alignment horizontal="right"/>
    </xf>
    <xf numFmtId="0" fontId="7" fillId="0" borderId="12" xfId="0" applyFont="1" applyBorder="1" applyAlignment="1">
      <alignment horizontal="left"/>
    </xf>
    <xf numFmtId="181" fontId="7" fillId="0" borderId="20" xfId="0" applyNumberFormat="1" applyFont="1" applyBorder="1" applyAlignment="1">
      <alignment/>
    </xf>
    <xf numFmtId="182" fontId="7" fillId="0" borderId="20" xfId="0" applyNumberFormat="1" applyFont="1" applyBorder="1" applyAlignment="1">
      <alignment/>
    </xf>
    <xf numFmtId="0" fontId="29" fillId="0" borderId="0" xfId="0" applyFont="1" applyAlignment="1">
      <alignment/>
    </xf>
    <xf numFmtId="165" fontId="8" fillId="0" borderId="15" xfId="0" applyNumberFormat="1" applyFont="1" applyBorder="1" applyAlignment="1">
      <alignment vertical="center"/>
    </xf>
    <xf numFmtId="167" fontId="7" fillId="0" borderId="14" xfId="0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/>
    </xf>
    <xf numFmtId="167" fontId="8" fillId="0" borderId="22" xfId="0" applyNumberFormat="1" applyFont="1" applyBorder="1" applyAlignment="1">
      <alignment vertical="center"/>
    </xf>
    <xf numFmtId="167" fontId="7" fillId="0" borderId="22" xfId="0" applyNumberFormat="1" applyFont="1" applyBorder="1" applyAlignment="1">
      <alignment vertical="center"/>
    </xf>
    <xf numFmtId="167" fontId="7" fillId="0" borderId="22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6" fontId="2" fillId="0" borderId="15" xfId="0" applyNumberFormat="1" applyFont="1" applyBorder="1" applyAlignment="1">
      <alignment horizontal="center"/>
    </xf>
    <xf numFmtId="175" fontId="17" fillId="0" borderId="16" xfId="0" applyNumberFormat="1" applyFont="1" applyBorder="1" applyAlignment="1">
      <alignment horizontal="center" vertical="center"/>
    </xf>
    <xf numFmtId="170" fontId="14" fillId="0" borderId="0" xfId="0" applyNumberFormat="1" applyFont="1" applyBorder="1" applyAlignment="1">
      <alignment horizontal="right" vertical="center"/>
    </xf>
    <xf numFmtId="170" fontId="14" fillId="0" borderId="22" xfId="0" applyNumberFormat="1" applyFont="1" applyBorder="1" applyAlignment="1">
      <alignment horizontal="right" vertical="center"/>
    </xf>
    <xf numFmtId="169" fontId="14" fillId="0" borderId="12" xfId="0" applyNumberFormat="1" applyFont="1" applyBorder="1" applyAlignment="1">
      <alignment horizontal="right" vertical="center"/>
    </xf>
    <xf numFmtId="170" fontId="14" fillId="0" borderId="12" xfId="0" applyNumberFormat="1" applyFont="1" applyBorder="1" applyAlignment="1">
      <alignment horizontal="right" vertical="center"/>
    </xf>
    <xf numFmtId="170" fontId="14" fillId="0" borderId="22" xfId="0" applyNumberFormat="1" applyFont="1" applyBorder="1" applyAlignment="1">
      <alignment/>
    </xf>
    <xf numFmtId="170" fontId="14" fillId="0" borderId="14" xfId="0" applyNumberFormat="1" applyFont="1" applyBorder="1" applyAlignment="1">
      <alignment/>
    </xf>
    <xf numFmtId="0" fontId="18" fillId="0" borderId="16" xfId="0" applyFont="1" applyBorder="1" applyAlignment="1">
      <alignment horizontal="center" vertical="center"/>
    </xf>
    <xf numFmtId="176" fontId="17" fillId="0" borderId="29" xfId="0" applyNumberFormat="1" applyFont="1" applyFill="1" applyBorder="1" applyAlignment="1">
      <alignment vertical="center"/>
    </xf>
    <xf numFmtId="169" fontId="17" fillId="0" borderId="29" xfId="0" applyNumberFormat="1" applyFont="1" applyFill="1" applyBorder="1" applyAlignment="1">
      <alignment vertical="center"/>
    </xf>
    <xf numFmtId="169" fontId="17" fillId="0" borderId="29" xfId="0" applyNumberFormat="1" applyFont="1" applyFill="1" applyBorder="1" applyAlignment="1">
      <alignment vertical="center"/>
    </xf>
    <xf numFmtId="0" fontId="19" fillId="0" borderId="25" xfId="0" applyFont="1" applyFill="1" applyBorder="1" applyAlignment="1">
      <alignment vertical="center"/>
    </xf>
    <xf numFmtId="176" fontId="17" fillId="0" borderId="25" xfId="0" applyNumberFormat="1" applyFont="1" applyFill="1" applyBorder="1" applyAlignment="1">
      <alignment vertical="center"/>
    </xf>
    <xf numFmtId="169" fontId="17" fillId="0" borderId="25" xfId="0" applyNumberFormat="1" applyFont="1" applyFill="1" applyBorder="1" applyAlignment="1">
      <alignment vertical="center"/>
    </xf>
    <xf numFmtId="169" fontId="19" fillId="0" borderId="25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176" fontId="17" fillId="0" borderId="26" xfId="0" applyNumberFormat="1" applyFont="1" applyFill="1" applyBorder="1" applyAlignment="1">
      <alignment vertical="center"/>
    </xf>
    <xf numFmtId="169" fontId="17" fillId="0" borderId="26" xfId="0" applyNumberFormat="1" applyFont="1" applyFill="1" applyBorder="1" applyAlignment="1">
      <alignment vertical="center"/>
    </xf>
    <xf numFmtId="169" fontId="19" fillId="0" borderId="26" xfId="0" applyNumberFormat="1" applyFont="1" applyFill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167" fontId="23" fillId="0" borderId="25" xfId="0" applyNumberFormat="1" applyFont="1" applyFill="1" applyBorder="1" applyAlignment="1">
      <alignment vertical="center"/>
    </xf>
    <xf numFmtId="167" fontId="25" fillId="0" borderId="25" xfId="0" applyNumberFormat="1" applyFont="1" applyFill="1" applyBorder="1" applyAlignment="1">
      <alignment vertical="center"/>
    </xf>
    <xf numFmtId="167" fontId="27" fillId="0" borderId="25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 quotePrefix="1">
      <alignment horizontal="center" vertical="center" textRotation="180"/>
    </xf>
    <xf numFmtId="168" fontId="13" fillId="0" borderId="22" xfId="0" applyNumberFormat="1" applyFont="1" applyBorder="1" applyAlignment="1">
      <alignment horizontal="center" vertical="center" wrapText="1"/>
    </xf>
    <xf numFmtId="168" fontId="13" fillId="0" borderId="20" xfId="0" applyNumberFormat="1" applyFont="1" applyBorder="1" applyAlignment="1">
      <alignment horizontal="center" vertical="center"/>
    </xf>
    <xf numFmtId="168" fontId="13" fillId="0" borderId="30" xfId="0" applyNumberFormat="1" applyFont="1" applyBorder="1" applyAlignment="1">
      <alignment horizontal="center" vertical="center" wrapText="1"/>
    </xf>
    <xf numFmtId="168" fontId="13" fillId="0" borderId="31" xfId="0" applyNumberFormat="1" applyFont="1" applyBorder="1" applyAlignment="1">
      <alignment horizontal="center" vertical="center"/>
    </xf>
    <xf numFmtId="169" fontId="23" fillId="0" borderId="19" xfId="0" applyNumberFormat="1" applyFont="1" applyFill="1" applyBorder="1" applyAlignment="1">
      <alignment vertical="center"/>
    </xf>
    <xf numFmtId="175" fontId="23" fillId="0" borderId="20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27" fillId="0" borderId="14" xfId="0" applyFont="1" applyBorder="1" applyAlignment="1">
      <alignment vertical="center" wrapText="1"/>
    </xf>
    <xf numFmtId="165" fontId="23" fillId="0" borderId="29" xfId="0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vertical="center" wrapText="1"/>
    </xf>
    <xf numFmtId="165" fontId="23" fillId="0" borderId="26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 textRotation="90"/>
    </xf>
    <xf numFmtId="0" fontId="0" fillId="0" borderId="14" xfId="0" applyFont="1" applyBorder="1" applyAlignment="1">
      <alignment/>
    </xf>
    <xf numFmtId="168" fontId="13" fillId="0" borderId="12" xfId="0" applyNumberFormat="1" applyFont="1" applyBorder="1" applyAlignment="1">
      <alignment horizontal="center" vertical="center" wrapText="1"/>
    </xf>
    <xf numFmtId="168" fontId="13" fillId="0" borderId="13" xfId="0" applyNumberFormat="1" applyFont="1" applyBorder="1" applyAlignment="1">
      <alignment horizontal="center" vertical="center"/>
    </xf>
    <xf numFmtId="169" fontId="25" fillId="0" borderId="13" xfId="0" applyNumberFormat="1" applyFont="1" applyFill="1" applyBorder="1" applyAlignment="1">
      <alignment vertical="center"/>
    </xf>
    <xf numFmtId="172" fontId="25" fillId="0" borderId="22" xfId="0" applyNumberFormat="1" applyFont="1" applyFill="1" applyBorder="1" applyAlignment="1">
      <alignment vertical="center"/>
    </xf>
    <xf numFmtId="169" fontId="23" fillId="0" borderId="12" xfId="0" applyNumberFormat="1" applyFont="1" applyFill="1" applyBorder="1" applyAlignment="1">
      <alignment vertical="center"/>
    </xf>
    <xf numFmtId="169" fontId="25" fillId="0" borderId="12" xfId="0" applyNumberFormat="1" applyFont="1" applyFill="1" applyBorder="1" applyAlignment="1">
      <alignment vertical="center"/>
    </xf>
    <xf numFmtId="179" fontId="25" fillId="0" borderId="13" xfId="0" applyNumberFormat="1" applyFont="1" applyBorder="1" applyAlignment="1">
      <alignment/>
    </xf>
    <xf numFmtId="169" fontId="23" fillId="0" borderId="17" xfId="0" applyNumberFormat="1" applyFont="1" applyFill="1" applyBorder="1" applyAlignment="1">
      <alignment vertical="center"/>
    </xf>
    <xf numFmtId="169" fontId="20" fillId="0" borderId="13" xfId="0" applyNumberFormat="1" applyFont="1" applyFill="1" applyBorder="1" applyAlignment="1">
      <alignment/>
    </xf>
    <xf numFmtId="186" fontId="30" fillId="0" borderId="15" xfId="0" applyNumberFormat="1" applyFont="1" applyBorder="1" applyAlignment="1">
      <alignment horizontal="center"/>
    </xf>
    <xf numFmtId="0" fontId="30" fillId="0" borderId="16" xfId="0" applyFont="1" applyBorder="1" applyAlignment="1">
      <alignment horizontal="center" vertical="center"/>
    </xf>
    <xf numFmtId="3" fontId="14" fillId="0" borderId="15" xfId="0" applyNumberFormat="1" applyFont="1" applyBorder="1" applyAlignment="1">
      <alignment horizontal="center" vertical="center"/>
    </xf>
    <xf numFmtId="164" fontId="15" fillId="0" borderId="14" xfId="0" applyNumberFormat="1" applyFont="1" applyBorder="1" applyAlignment="1">
      <alignment/>
    </xf>
    <xf numFmtId="171" fontId="15" fillId="0" borderId="14" xfId="0" applyNumberFormat="1" applyFont="1" applyBorder="1" applyAlignment="1">
      <alignment/>
    </xf>
    <xf numFmtId="0" fontId="0" fillId="0" borderId="13" xfId="0" applyFont="1" applyBorder="1" applyAlignment="1" quotePrefix="1">
      <alignment horizontal="left"/>
    </xf>
    <xf numFmtId="0" fontId="15" fillId="0" borderId="20" xfId="0" applyFont="1" applyBorder="1" applyAlignment="1" quotePrefix="1">
      <alignment horizontal="left"/>
    </xf>
    <xf numFmtId="0" fontId="0" fillId="0" borderId="20" xfId="0" applyBorder="1" applyAlignment="1">
      <alignment horizontal="center" vertical="center" textRotation="180"/>
    </xf>
    <xf numFmtId="0" fontId="14" fillId="0" borderId="19" xfId="0" applyFont="1" applyBorder="1" applyAlignment="1" quotePrefix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169" fontId="14" fillId="0" borderId="16" xfId="0" applyNumberFormat="1" applyFont="1" applyBorder="1" applyAlignment="1">
      <alignment vertical="center"/>
    </xf>
    <xf numFmtId="169" fontId="14" fillId="0" borderId="15" xfId="0" applyNumberFormat="1" applyFont="1" applyBorder="1" applyAlignment="1">
      <alignment vertical="center"/>
    </xf>
    <xf numFmtId="169" fontId="14" fillId="0" borderId="22" xfId="0" applyNumberFormat="1" applyFont="1" applyBorder="1" applyAlignment="1">
      <alignment vertical="center"/>
    </xf>
    <xf numFmtId="165" fontId="14" fillId="0" borderId="15" xfId="0" applyNumberFormat="1" applyFont="1" applyBorder="1" applyAlignment="1">
      <alignment vertical="center"/>
    </xf>
    <xf numFmtId="177" fontId="25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top" wrapText="1"/>
    </xf>
    <xf numFmtId="0" fontId="27" fillId="0" borderId="25" xfId="0" applyFont="1" applyBorder="1" applyAlignment="1">
      <alignment vertical="top" wrapText="1"/>
    </xf>
    <xf numFmtId="0" fontId="15" fillId="0" borderId="25" xfId="0" applyFont="1" applyBorder="1" applyAlignment="1">
      <alignment vertical="top" wrapText="1"/>
    </xf>
    <xf numFmtId="164" fontId="14" fillId="0" borderId="12" xfId="0" applyNumberFormat="1" applyFont="1" applyBorder="1" applyAlignment="1">
      <alignment vertical="center"/>
    </xf>
    <xf numFmtId="0" fontId="14" fillId="0" borderId="13" xfId="0" applyFont="1" applyBorder="1" applyAlignment="1">
      <alignment/>
    </xf>
    <xf numFmtId="0" fontId="0" fillId="0" borderId="11" xfId="0" applyFont="1" applyBorder="1" applyAlignment="1">
      <alignment/>
    </xf>
    <xf numFmtId="164" fontId="14" fillId="0" borderId="14" xfId="0" applyNumberFormat="1" applyFont="1" applyBorder="1" applyAlignment="1">
      <alignment horizontal="right"/>
    </xf>
    <xf numFmtId="170" fontId="14" fillId="0" borderId="13" xfId="0" applyNumberFormat="1" applyFont="1" applyBorder="1" applyAlignment="1">
      <alignment/>
    </xf>
    <xf numFmtId="170" fontId="14" fillId="0" borderId="20" xfId="0" applyNumberFormat="1" applyFont="1" applyBorder="1" applyAlignment="1">
      <alignment/>
    </xf>
    <xf numFmtId="187" fontId="14" fillId="0" borderId="16" xfId="0" applyNumberFormat="1" applyFont="1" applyBorder="1" applyAlignment="1">
      <alignment horizontal="center" vertical="center"/>
    </xf>
    <xf numFmtId="165" fontId="0" fillId="0" borderId="15" xfId="0" applyNumberFormat="1" applyFont="1" applyBorder="1" applyAlignment="1">
      <alignment vertical="center"/>
    </xf>
    <xf numFmtId="165" fontId="14" fillId="0" borderId="15" xfId="0" applyNumberFormat="1" applyFont="1" applyBorder="1" applyAlignment="1">
      <alignment vertical="center"/>
    </xf>
    <xf numFmtId="165" fontId="0" fillId="0" borderId="15" xfId="0" applyNumberFormat="1" applyFont="1" applyBorder="1" applyAlignment="1">
      <alignment vertical="center"/>
    </xf>
    <xf numFmtId="165" fontId="0" fillId="0" borderId="14" xfId="0" applyNumberFormat="1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0" fontId="25" fillId="0" borderId="24" xfId="0" applyFont="1" applyFill="1" applyBorder="1" applyAlignment="1">
      <alignment vertical="center" wrapText="1"/>
    </xf>
    <xf numFmtId="166" fontId="14" fillId="0" borderId="10" xfId="0" applyNumberFormat="1" applyFont="1" applyBorder="1" applyAlignment="1">
      <alignment horizontal="center" vertical="center"/>
    </xf>
    <xf numFmtId="172" fontId="14" fillId="0" borderId="12" xfId="0" applyNumberFormat="1" applyFont="1" applyBorder="1" applyAlignment="1">
      <alignment horizontal="right" vertical="center"/>
    </xf>
    <xf numFmtId="172" fontId="14" fillId="0" borderId="30" xfId="0" applyNumberFormat="1" applyFont="1" applyBorder="1" applyAlignment="1">
      <alignment horizontal="right" vertical="center"/>
    </xf>
    <xf numFmtId="172" fontId="14" fillId="0" borderId="22" xfId="0" applyNumberFormat="1" applyFont="1" applyBorder="1" applyAlignment="1">
      <alignment horizontal="right" vertical="center"/>
    </xf>
    <xf numFmtId="172" fontId="0" fillId="0" borderId="12" xfId="0" applyNumberFormat="1" applyFont="1" applyBorder="1" applyAlignment="1">
      <alignment horizontal="right" vertical="center"/>
    </xf>
    <xf numFmtId="172" fontId="14" fillId="0" borderId="12" xfId="0" applyNumberFormat="1" applyFont="1" applyBorder="1" applyAlignment="1">
      <alignment horizontal="right" vertical="center"/>
    </xf>
    <xf numFmtId="172" fontId="0" fillId="0" borderId="13" xfId="0" applyNumberFormat="1" applyFont="1" applyBorder="1" applyAlignment="1">
      <alignment horizontal="right" vertical="center"/>
    </xf>
    <xf numFmtId="172" fontId="0" fillId="0" borderId="12" xfId="0" applyNumberFormat="1" applyFont="1" applyBorder="1" applyAlignment="1">
      <alignment/>
    </xf>
    <xf numFmtId="172" fontId="0" fillId="0" borderId="30" xfId="0" applyNumberFormat="1" applyFont="1" applyBorder="1" applyAlignment="1">
      <alignment/>
    </xf>
    <xf numFmtId="172" fontId="0" fillId="0" borderId="22" xfId="0" applyNumberFormat="1" applyFont="1" applyBorder="1" applyAlignment="1">
      <alignment/>
    </xf>
    <xf numFmtId="171" fontId="23" fillId="0" borderId="16" xfId="0" applyNumberFormat="1" applyFont="1" applyFill="1" applyBorder="1" applyAlignment="1">
      <alignment vertical="center"/>
    </xf>
    <xf numFmtId="171" fontId="25" fillId="0" borderId="15" xfId="0" applyNumberFormat="1" applyFont="1" applyFill="1" applyBorder="1" applyAlignment="1">
      <alignment vertical="center"/>
    </xf>
    <xf numFmtId="171" fontId="25" fillId="0" borderId="14" xfId="0" applyNumberFormat="1" applyFont="1" applyFill="1" applyBorder="1" applyAlignment="1">
      <alignment vertical="center"/>
    </xf>
    <xf numFmtId="171" fontId="23" fillId="0" borderId="19" xfId="0" applyNumberFormat="1" applyFont="1" applyFill="1" applyBorder="1" applyAlignment="1">
      <alignment vertical="center"/>
    </xf>
    <xf numFmtId="171" fontId="25" fillId="0" borderId="22" xfId="0" applyNumberFormat="1" applyFont="1" applyFill="1" applyBorder="1" applyAlignment="1">
      <alignment vertical="center"/>
    </xf>
    <xf numFmtId="171" fontId="25" fillId="0" borderId="20" xfId="0" applyNumberFormat="1" applyFont="1" applyFill="1" applyBorder="1" applyAlignment="1">
      <alignment vertical="center"/>
    </xf>
    <xf numFmtId="165" fontId="23" fillId="0" borderId="23" xfId="0" applyNumberFormat="1" applyFont="1" applyFill="1" applyBorder="1" applyAlignment="1">
      <alignment vertical="center"/>
    </xf>
    <xf numFmtId="165" fontId="25" fillId="0" borderId="14" xfId="0" applyNumberFormat="1" applyFont="1" applyFill="1" applyBorder="1" applyAlignment="1">
      <alignment vertical="center"/>
    </xf>
    <xf numFmtId="172" fontId="23" fillId="0" borderId="19" xfId="0" applyNumberFormat="1" applyFont="1" applyFill="1" applyBorder="1" applyAlignment="1">
      <alignment vertical="center"/>
    </xf>
    <xf numFmtId="172" fontId="23" fillId="0" borderId="22" xfId="0" applyNumberFormat="1" applyFont="1" applyFill="1" applyBorder="1" applyAlignment="1">
      <alignment vertical="center"/>
    </xf>
    <xf numFmtId="171" fontId="23" fillId="0" borderId="15" xfId="0" applyNumberFormat="1" applyFont="1" applyFill="1" applyBorder="1" applyAlignment="1">
      <alignment vertical="center"/>
    </xf>
    <xf numFmtId="171" fontId="23" fillId="0" borderId="22" xfId="0" applyNumberFormat="1" applyFont="1" applyFill="1" applyBorder="1" applyAlignment="1">
      <alignment vertical="center"/>
    </xf>
    <xf numFmtId="171" fontId="25" fillId="0" borderId="15" xfId="0" applyNumberFormat="1" applyFont="1" applyFill="1" applyBorder="1" applyAlignment="1">
      <alignment/>
    </xf>
    <xf numFmtId="171" fontId="25" fillId="0" borderId="22" xfId="0" applyNumberFormat="1" applyFont="1" applyFill="1" applyBorder="1" applyAlignment="1">
      <alignment/>
    </xf>
    <xf numFmtId="171" fontId="27" fillId="0" borderId="15" xfId="0" applyNumberFormat="1" applyFont="1" applyFill="1" applyBorder="1" applyAlignment="1">
      <alignment vertical="center"/>
    </xf>
    <xf numFmtId="171" fontId="27" fillId="0" borderId="22" xfId="0" applyNumberFormat="1" applyFont="1" applyFill="1" applyBorder="1" applyAlignment="1">
      <alignment vertical="center"/>
    </xf>
    <xf numFmtId="171" fontId="27" fillId="0" borderId="15" xfId="0" applyNumberFormat="1" applyFont="1" applyBorder="1" applyAlignment="1">
      <alignment vertical="center"/>
    </xf>
    <xf numFmtId="171" fontId="0" fillId="0" borderId="14" xfId="0" applyNumberFormat="1" applyFont="1" applyBorder="1" applyAlignment="1">
      <alignment/>
    </xf>
    <xf numFmtId="171" fontId="0" fillId="0" borderId="20" xfId="0" applyNumberFormat="1" applyFont="1" applyBorder="1" applyAlignment="1">
      <alignment/>
    </xf>
    <xf numFmtId="172" fontId="23" fillId="0" borderId="12" xfId="0" applyNumberFormat="1" applyFont="1" applyFill="1" applyBorder="1" applyAlignment="1">
      <alignment vertical="center"/>
    </xf>
    <xf numFmtId="172" fontId="25" fillId="0" borderId="12" xfId="0" applyNumberFormat="1" applyFont="1" applyFill="1" applyBorder="1" applyAlignment="1">
      <alignment vertical="center"/>
    </xf>
    <xf numFmtId="172" fontId="27" fillId="0" borderId="12" xfId="0" applyNumberFormat="1" applyFont="1" applyFill="1" applyBorder="1" applyAlignment="1">
      <alignment vertical="center"/>
    </xf>
    <xf numFmtId="172" fontId="23" fillId="0" borderId="17" xfId="0" applyNumberFormat="1" applyFont="1" applyFill="1" applyBorder="1" applyAlignment="1">
      <alignment vertical="center"/>
    </xf>
    <xf numFmtId="169" fontId="27" fillId="0" borderId="12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Fill="1" applyAlignment="1">
      <alignment vertical="center"/>
    </xf>
    <xf numFmtId="164" fontId="14" fillId="0" borderId="22" xfId="0" applyNumberFormat="1" applyFont="1" applyBorder="1" applyAlignment="1">
      <alignment horizontal="right"/>
    </xf>
    <xf numFmtId="0" fontId="14" fillId="0" borderId="19" xfId="0" applyFont="1" applyBorder="1" applyAlignment="1">
      <alignment horizontal="left" wrapText="1"/>
    </xf>
    <xf numFmtId="187" fontId="3" fillId="0" borderId="15" xfId="0" applyNumberFormat="1" applyFont="1" applyBorder="1" applyAlignment="1">
      <alignment horizontal="center" vertical="center"/>
    </xf>
    <xf numFmtId="188" fontId="3" fillId="0" borderId="15" xfId="0" applyNumberFormat="1" applyFont="1" applyBorder="1" applyAlignment="1">
      <alignment vertical="center"/>
    </xf>
    <xf numFmtId="0" fontId="5" fillId="0" borderId="0" xfId="0" applyFont="1" applyAlignment="1">
      <alignment/>
    </xf>
    <xf numFmtId="172" fontId="15" fillId="0" borderId="12" xfId="0" applyNumberFormat="1" applyFont="1" applyBorder="1" applyAlignment="1">
      <alignment/>
    </xf>
    <xf numFmtId="172" fontId="15" fillId="0" borderId="30" xfId="0" applyNumberFormat="1" applyFont="1" applyBorder="1" applyAlignment="1">
      <alignment/>
    </xf>
    <xf numFmtId="172" fontId="15" fillId="0" borderId="22" xfId="0" applyNumberFormat="1" applyFont="1" applyBorder="1" applyAlignment="1">
      <alignment/>
    </xf>
    <xf numFmtId="172" fontId="14" fillId="0" borderId="17" xfId="0" applyNumberFormat="1" applyFont="1" applyBorder="1" applyAlignment="1">
      <alignment/>
    </xf>
    <xf numFmtId="0" fontId="0" fillId="0" borderId="13" xfId="0" applyBorder="1" applyAlignment="1">
      <alignment horizontal="center" vertical="center" textRotation="180"/>
    </xf>
    <xf numFmtId="172" fontId="14" fillId="0" borderId="19" xfId="0" applyNumberFormat="1" applyFont="1" applyBorder="1" applyAlignment="1">
      <alignment/>
    </xf>
    <xf numFmtId="169" fontId="25" fillId="0" borderId="15" xfId="0" applyNumberFormat="1" applyFont="1" applyFill="1" applyBorder="1" applyAlignment="1">
      <alignment/>
    </xf>
    <xf numFmtId="169" fontId="25" fillId="0" borderId="22" xfId="0" applyNumberFormat="1" applyFont="1" applyFill="1" applyBorder="1" applyAlignment="1">
      <alignment/>
    </xf>
    <xf numFmtId="0" fontId="3" fillId="0" borderId="32" xfId="0" applyFont="1" applyBorder="1" applyAlignment="1">
      <alignment horizontal="center" vertical="center"/>
    </xf>
    <xf numFmtId="172" fontId="14" fillId="0" borderId="33" xfId="0" applyNumberFormat="1" applyFont="1" applyBorder="1" applyAlignment="1">
      <alignment/>
    </xf>
    <xf numFmtId="165" fontId="8" fillId="0" borderId="22" xfId="0" applyNumberFormat="1" applyFont="1" applyBorder="1" applyAlignment="1">
      <alignment/>
    </xf>
    <xf numFmtId="165" fontId="7" fillId="0" borderId="22" xfId="0" applyNumberFormat="1" applyFont="1" applyBorder="1" applyAlignment="1">
      <alignment/>
    </xf>
    <xf numFmtId="172" fontId="3" fillId="0" borderId="15" xfId="0" applyNumberFormat="1" applyFont="1" applyBorder="1" applyAlignment="1">
      <alignment horizontal="right" vertical="center"/>
    </xf>
    <xf numFmtId="172" fontId="14" fillId="0" borderId="17" xfId="0" applyNumberFormat="1" applyFont="1" applyBorder="1" applyAlignment="1">
      <alignment horizontal="right" vertical="center"/>
    </xf>
    <xf numFmtId="169" fontId="27" fillId="0" borderId="12" xfId="0" applyNumberFormat="1" applyFont="1" applyFill="1" applyBorder="1" applyAlignment="1">
      <alignment/>
    </xf>
    <xf numFmtId="175" fontId="23" fillId="0" borderId="34" xfId="0" applyNumberFormat="1" applyFont="1" applyBorder="1" applyAlignment="1">
      <alignment horizontal="center" vertical="center" wrapText="1"/>
    </xf>
    <xf numFmtId="171" fontId="14" fillId="0" borderId="19" xfId="0" applyNumberFormat="1" applyFont="1" applyBorder="1" applyAlignment="1">
      <alignment horizontal="center"/>
    </xf>
    <xf numFmtId="171" fontId="0" fillId="0" borderId="22" xfId="0" applyNumberFormat="1" applyFont="1" applyBorder="1" applyAlignment="1">
      <alignment horizontal="center"/>
    </xf>
    <xf numFmtId="171" fontId="15" fillId="0" borderId="22" xfId="0" applyNumberFormat="1" applyFont="1" applyBorder="1" applyAlignment="1">
      <alignment horizontal="center"/>
    </xf>
    <xf numFmtId="171" fontId="0" fillId="0" borderId="22" xfId="0" applyNumberFormat="1" applyFont="1" applyBorder="1" applyAlignment="1">
      <alignment horizontal="center"/>
    </xf>
    <xf numFmtId="172" fontId="15" fillId="0" borderId="22" xfId="0" applyNumberFormat="1" applyFont="1" applyBorder="1" applyAlignment="1">
      <alignment horizontal="center"/>
    </xf>
    <xf numFmtId="171" fontId="15" fillId="0" borderId="20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35" xfId="0" applyNumberFormat="1" applyFont="1" applyBorder="1" applyAlignment="1">
      <alignment/>
    </xf>
    <xf numFmtId="171" fontId="23" fillId="0" borderId="33" xfId="0" applyNumberFormat="1" applyFont="1" applyFill="1" applyBorder="1" applyAlignment="1">
      <alignment vertical="center"/>
    </xf>
    <xf numFmtId="171" fontId="25" fillId="0" borderId="30" xfId="0" applyNumberFormat="1" applyFont="1" applyFill="1" applyBorder="1" applyAlignment="1">
      <alignment vertical="center"/>
    </xf>
    <xf numFmtId="171" fontId="23" fillId="0" borderId="30" xfId="0" applyNumberFormat="1" applyFont="1" applyFill="1" applyBorder="1" applyAlignment="1">
      <alignment vertical="center"/>
    </xf>
    <xf numFmtId="171" fontId="27" fillId="0" borderId="30" xfId="0" applyNumberFormat="1" applyFont="1" applyFill="1" applyBorder="1" applyAlignment="1">
      <alignment vertical="center"/>
    </xf>
    <xf numFmtId="171" fontId="25" fillId="0" borderId="31" xfId="0" applyNumberFormat="1" applyFont="1" applyFill="1" applyBorder="1" applyAlignment="1">
      <alignment vertical="center"/>
    </xf>
    <xf numFmtId="169" fontId="23" fillId="0" borderId="33" xfId="0" applyNumberFormat="1" applyFont="1" applyFill="1" applyBorder="1" applyAlignment="1">
      <alignment vertical="center"/>
    </xf>
    <xf numFmtId="169" fontId="25" fillId="0" borderId="30" xfId="0" applyNumberFormat="1" applyFont="1" applyFill="1" applyBorder="1" applyAlignment="1">
      <alignment vertical="center"/>
    </xf>
    <xf numFmtId="169" fontId="25" fillId="0" borderId="31" xfId="0" applyNumberFormat="1" applyFont="1" applyFill="1" applyBorder="1" applyAlignment="1">
      <alignment vertical="center"/>
    </xf>
    <xf numFmtId="172" fontId="23" fillId="0" borderId="33" xfId="0" applyNumberFormat="1" applyFont="1" applyFill="1" applyBorder="1" applyAlignment="1">
      <alignment vertical="center"/>
    </xf>
    <xf numFmtId="172" fontId="23" fillId="0" borderId="30" xfId="0" applyNumberFormat="1" applyFont="1" applyFill="1" applyBorder="1" applyAlignment="1">
      <alignment vertical="center"/>
    </xf>
    <xf numFmtId="172" fontId="25" fillId="0" borderId="30" xfId="0" applyNumberFormat="1" applyFont="1" applyFill="1" applyBorder="1" applyAlignment="1">
      <alignment vertical="center"/>
    </xf>
    <xf numFmtId="172" fontId="27" fillId="0" borderId="30" xfId="0" applyNumberFormat="1" applyFont="1" applyFill="1" applyBorder="1" applyAlignment="1">
      <alignment vertical="center"/>
    </xf>
    <xf numFmtId="179" fontId="25" fillId="0" borderId="31" xfId="0" applyNumberFormat="1" applyFont="1" applyBorder="1" applyAlignment="1">
      <alignment/>
    </xf>
    <xf numFmtId="0" fontId="30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2" fillId="0" borderId="15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181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167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16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14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/>
    </xf>
    <xf numFmtId="172" fontId="0" fillId="0" borderId="30" xfId="0" applyNumberFormat="1" applyFont="1" applyBorder="1" applyAlignment="1">
      <alignment horizontal="right" vertical="center"/>
    </xf>
    <xf numFmtId="172" fontId="0" fillId="0" borderId="22" xfId="0" applyNumberFormat="1" applyFont="1" applyBorder="1" applyAlignment="1">
      <alignment horizontal="right" vertical="center"/>
    </xf>
    <xf numFmtId="172" fontId="0" fillId="0" borderId="31" xfId="0" applyNumberFormat="1" applyFont="1" applyBorder="1" applyAlignment="1">
      <alignment horizontal="right" vertical="center"/>
    </xf>
    <xf numFmtId="172" fontId="0" fillId="0" borderId="20" xfId="0" applyNumberFormat="1" applyFont="1" applyBorder="1" applyAlignment="1">
      <alignment horizontal="right" vertical="center"/>
    </xf>
    <xf numFmtId="0" fontId="0" fillId="0" borderId="31" xfId="0" applyNumberFormat="1" applyBorder="1" applyAlignment="1">
      <alignment horizontal="center" vertical="center" textRotation="180"/>
    </xf>
    <xf numFmtId="0" fontId="0" fillId="0" borderId="10" xfId="0" applyBorder="1" applyAlignment="1">
      <alignment horizontal="center" vertical="center"/>
    </xf>
    <xf numFmtId="171" fontId="23" fillId="0" borderId="17" xfId="0" applyNumberFormat="1" applyFont="1" applyFill="1" applyBorder="1" applyAlignment="1">
      <alignment vertical="center"/>
    </xf>
    <xf numFmtId="171" fontId="25" fillId="0" borderId="12" xfId="0" applyNumberFormat="1" applyFont="1" applyFill="1" applyBorder="1" applyAlignment="1">
      <alignment vertical="center"/>
    </xf>
    <xf numFmtId="171" fontId="23" fillId="0" borderId="12" xfId="0" applyNumberFormat="1" applyFont="1" applyFill="1" applyBorder="1" applyAlignment="1">
      <alignment vertical="center"/>
    </xf>
    <xf numFmtId="171" fontId="27" fillId="0" borderId="12" xfId="0" applyNumberFormat="1" applyFont="1" applyFill="1" applyBorder="1" applyAlignment="1">
      <alignment vertical="center"/>
    </xf>
    <xf numFmtId="171" fontId="25" fillId="0" borderId="13" xfId="0" applyNumberFormat="1" applyFont="1" applyFill="1" applyBorder="1" applyAlignment="1">
      <alignment vertical="center"/>
    </xf>
    <xf numFmtId="0" fontId="0" fillId="0" borderId="30" xfId="0" applyFont="1" applyBorder="1" applyAlignment="1">
      <alignment/>
    </xf>
    <xf numFmtId="0" fontId="0" fillId="0" borderId="30" xfId="0" applyFont="1" applyFill="1" applyBorder="1" applyAlignment="1">
      <alignment vertical="center"/>
    </xf>
    <xf numFmtId="169" fontId="23" fillId="0" borderId="30" xfId="0" applyNumberFormat="1" applyFont="1" applyFill="1" applyBorder="1" applyAlignment="1">
      <alignment vertical="center"/>
    </xf>
    <xf numFmtId="169" fontId="27" fillId="0" borderId="30" xfId="0" applyNumberFormat="1" applyFont="1" applyFill="1" applyBorder="1" applyAlignment="1">
      <alignment vertical="center"/>
    </xf>
    <xf numFmtId="169" fontId="27" fillId="0" borderId="30" xfId="0" applyNumberFormat="1" applyFont="1" applyFill="1" applyBorder="1" applyAlignment="1">
      <alignment/>
    </xf>
    <xf numFmtId="169" fontId="20" fillId="0" borderId="31" xfId="0" applyNumberFormat="1" applyFont="1" applyFill="1" applyBorder="1" applyAlignment="1">
      <alignment/>
    </xf>
    <xf numFmtId="188" fontId="3" fillId="0" borderId="14" xfId="0" applyNumberFormat="1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7" fontId="21" fillId="0" borderId="13" xfId="0" applyNumberFormat="1" applyFont="1" applyBorder="1" applyAlignment="1">
      <alignment horizontal="center"/>
    </xf>
    <xf numFmtId="172" fontId="0" fillId="0" borderId="22" xfId="0" applyNumberFormat="1" applyBorder="1" applyAlignment="1">
      <alignment/>
    </xf>
    <xf numFmtId="172" fontId="21" fillId="0" borderId="21" xfId="0" applyNumberFormat="1" applyFont="1" applyBorder="1" applyAlignment="1">
      <alignment horizontal="center"/>
    </xf>
    <xf numFmtId="172" fontId="0" fillId="0" borderId="12" xfId="0" applyNumberFormat="1" applyFont="1" applyBorder="1" applyAlignment="1">
      <alignment horizontal="right" vertical="center"/>
    </xf>
    <xf numFmtId="172" fontId="0" fillId="0" borderId="13" xfId="0" applyNumberFormat="1" applyFont="1" applyBorder="1" applyAlignment="1">
      <alignment horizontal="right" vertical="center"/>
    </xf>
    <xf numFmtId="172" fontId="14" fillId="0" borderId="16" xfId="0" applyNumberFormat="1" applyFont="1" applyBorder="1" applyAlignment="1">
      <alignment horizontal="right" vertical="center"/>
    </xf>
    <xf numFmtId="172" fontId="14" fillId="0" borderId="15" xfId="0" applyNumberFormat="1" applyFont="1" applyBorder="1" applyAlignment="1">
      <alignment horizontal="right" vertical="center"/>
    </xf>
    <xf numFmtId="172" fontId="0" fillId="0" borderId="15" xfId="0" applyNumberFormat="1" applyFont="1" applyBorder="1" applyAlignment="1">
      <alignment horizontal="right" vertical="center"/>
    </xf>
    <xf numFmtId="172" fontId="0" fillId="0" borderId="14" xfId="0" applyNumberFormat="1" applyFont="1" applyBorder="1" applyAlignment="1">
      <alignment horizontal="right" vertical="center"/>
    </xf>
    <xf numFmtId="172" fontId="14" fillId="0" borderId="33" xfId="0" applyNumberFormat="1" applyFont="1" applyBorder="1" applyAlignment="1">
      <alignment horizontal="right" vertical="center"/>
    </xf>
    <xf numFmtId="0" fontId="0" fillId="0" borderId="13" xfId="0" applyNumberFormat="1" applyBorder="1" applyAlignment="1">
      <alignment horizontal="center" vertical="center" textRotation="180"/>
    </xf>
    <xf numFmtId="172" fontId="14" fillId="0" borderId="16" xfId="0" applyNumberFormat="1" applyFont="1" applyBorder="1" applyAlignment="1">
      <alignment/>
    </xf>
    <xf numFmtId="172" fontId="0" fillId="0" borderId="15" xfId="0" applyNumberFormat="1" applyFont="1" applyBorder="1" applyAlignment="1">
      <alignment/>
    </xf>
    <xf numFmtId="172" fontId="15" fillId="0" borderId="15" xfId="0" applyNumberFormat="1" applyFont="1" applyBorder="1" applyAlignment="1">
      <alignment/>
    </xf>
    <xf numFmtId="0" fontId="0" fillId="0" borderId="14" xfId="0" applyBorder="1" applyAlignment="1">
      <alignment horizontal="center" vertical="center" textRotation="180"/>
    </xf>
    <xf numFmtId="0" fontId="0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172" fontId="27" fillId="0" borderId="22" xfId="0" applyNumberFormat="1" applyFont="1" applyFill="1" applyBorder="1" applyAlignment="1">
      <alignment vertical="center"/>
    </xf>
    <xf numFmtId="172" fontId="25" fillId="0" borderId="20" xfId="0" applyNumberFormat="1" applyFont="1" applyFill="1" applyBorder="1" applyAlignment="1">
      <alignment vertical="center"/>
    </xf>
    <xf numFmtId="172" fontId="23" fillId="0" borderId="16" xfId="0" applyNumberFormat="1" applyFont="1" applyFill="1" applyBorder="1" applyAlignment="1">
      <alignment vertical="center"/>
    </xf>
    <xf numFmtId="172" fontId="23" fillId="0" borderId="15" xfId="0" applyNumberFormat="1" applyFont="1" applyFill="1" applyBorder="1" applyAlignment="1">
      <alignment vertical="center"/>
    </xf>
    <xf numFmtId="172" fontId="25" fillId="0" borderId="15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/>
    </xf>
    <xf numFmtId="0" fontId="0" fillId="0" borderId="15" xfId="0" applyFont="1" applyFill="1" applyBorder="1" applyAlignment="1">
      <alignment vertical="center"/>
    </xf>
    <xf numFmtId="172" fontId="27" fillId="0" borderId="15" xfId="0" applyNumberFormat="1" applyFont="1" applyFill="1" applyBorder="1" applyAlignment="1">
      <alignment vertical="center"/>
    </xf>
    <xf numFmtId="172" fontId="25" fillId="0" borderId="14" xfId="0" applyNumberFormat="1" applyFont="1" applyFill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 vertical="center"/>
    </xf>
    <xf numFmtId="169" fontId="23" fillId="0" borderId="36" xfId="0" applyNumberFormat="1" applyFont="1" applyFill="1" applyBorder="1" applyAlignment="1">
      <alignment vertical="center"/>
    </xf>
    <xf numFmtId="169" fontId="25" fillId="0" borderId="36" xfId="0" applyNumberFormat="1" applyFont="1" applyFill="1" applyBorder="1" applyAlignment="1">
      <alignment vertical="center"/>
    </xf>
    <xf numFmtId="169" fontId="27" fillId="0" borderId="36" xfId="0" applyNumberFormat="1" applyFont="1" applyFill="1" applyBorder="1" applyAlignment="1">
      <alignment vertical="center"/>
    </xf>
    <xf numFmtId="169" fontId="27" fillId="0" borderId="36" xfId="0" applyNumberFormat="1" applyFont="1" applyFill="1" applyBorder="1" applyAlignment="1">
      <alignment/>
    </xf>
    <xf numFmtId="169" fontId="20" fillId="0" borderId="37" xfId="0" applyNumberFormat="1" applyFont="1" applyFill="1" applyBorder="1" applyAlignment="1">
      <alignment/>
    </xf>
    <xf numFmtId="169" fontId="27" fillId="0" borderId="15" xfId="0" applyNumberFormat="1" applyFont="1" applyFill="1" applyBorder="1" applyAlignment="1">
      <alignment/>
    </xf>
    <xf numFmtId="169" fontId="20" fillId="0" borderId="14" xfId="0" applyNumberFormat="1" applyFont="1" applyFill="1" applyBorder="1" applyAlignment="1">
      <alignment/>
    </xf>
    <xf numFmtId="0" fontId="3" fillId="0" borderId="15" xfId="0" applyFont="1" applyBorder="1" applyAlignment="1">
      <alignment horizontal="center" vertical="center"/>
    </xf>
    <xf numFmtId="175" fontId="23" fillId="0" borderId="22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169" fontId="14" fillId="0" borderId="30" xfId="0" applyNumberFormat="1" applyFont="1" applyBorder="1" applyAlignment="1">
      <alignment horizontal="right" vertical="center"/>
    </xf>
    <xf numFmtId="168" fontId="13" fillId="0" borderId="12" xfId="0" applyNumberFormat="1" applyFont="1" applyBorder="1" applyAlignment="1">
      <alignment horizontal="center" vertical="center" wrapText="1"/>
    </xf>
    <xf numFmtId="168" fontId="13" fillId="0" borderId="16" xfId="0" applyNumberFormat="1" applyFont="1" applyBorder="1" applyAlignment="1">
      <alignment horizontal="center" vertical="center" wrapText="1"/>
    </xf>
    <xf numFmtId="168" fontId="13" fillId="0" borderId="19" xfId="0" applyNumberFormat="1" applyFont="1" applyBorder="1" applyAlignment="1">
      <alignment horizontal="center" vertical="center" wrapText="1"/>
    </xf>
    <xf numFmtId="168" fontId="13" fillId="0" borderId="15" xfId="0" applyNumberFormat="1" applyFont="1" applyBorder="1" applyAlignment="1">
      <alignment horizontal="center" vertical="center" wrapText="1"/>
    </xf>
    <xf numFmtId="168" fontId="13" fillId="0" borderId="22" xfId="0" applyNumberFormat="1" applyFont="1" applyBorder="1" applyAlignment="1">
      <alignment horizontal="center" vertical="center" wrapText="1"/>
    </xf>
    <xf numFmtId="168" fontId="13" fillId="0" borderId="13" xfId="0" applyNumberFormat="1" applyFont="1" applyBorder="1" applyAlignment="1">
      <alignment horizontal="center" vertical="center"/>
    </xf>
    <xf numFmtId="168" fontId="13" fillId="0" borderId="14" xfId="0" applyNumberFormat="1" applyFont="1" applyBorder="1" applyAlignment="1">
      <alignment horizontal="center" vertical="center"/>
    </xf>
    <xf numFmtId="168" fontId="13" fillId="0" borderId="20" xfId="0" applyNumberFormat="1" applyFont="1" applyBorder="1" applyAlignment="1">
      <alignment horizontal="center" vertical="center"/>
    </xf>
    <xf numFmtId="172" fontId="14" fillId="0" borderId="0" xfId="0" applyNumberFormat="1" applyFont="1" applyBorder="1" applyAlignment="1">
      <alignment horizontal="right" vertical="center"/>
    </xf>
    <xf numFmtId="165" fontId="14" fillId="0" borderId="15" xfId="0" applyNumberFormat="1" applyFont="1" applyBorder="1" applyAlignment="1">
      <alignment horizontal="right" vertical="center"/>
    </xf>
    <xf numFmtId="165" fontId="14" fillId="0" borderId="15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center" vertical="center"/>
    </xf>
    <xf numFmtId="0" fontId="14" fillId="0" borderId="13" xfId="0" applyFont="1" applyBorder="1" applyAlignment="1" quotePrefix="1">
      <alignment horizontal="left" vertical="center"/>
    </xf>
    <xf numFmtId="0" fontId="14" fillId="0" borderId="11" xfId="0" applyFont="1" applyBorder="1" applyAlignment="1" quotePrefix="1">
      <alignment horizontal="left" vertical="center"/>
    </xf>
    <xf numFmtId="0" fontId="14" fillId="0" borderId="11" xfId="0" applyFont="1" applyBorder="1" applyAlignment="1">
      <alignment vertical="center" wrapText="1"/>
    </xf>
    <xf numFmtId="165" fontId="14" fillId="0" borderId="14" xfId="0" applyNumberFormat="1" applyFont="1" applyBorder="1" applyAlignment="1">
      <alignment horizontal="right" vertical="center"/>
    </xf>
    <xf numFmtId="172" fontId="14" fillId="0" borderId="13" xfId="0" applyNumberFormat="1" applyFont="1" applyBorder="1" applyAlignment="1">
      <alignment horizontal="right" vertical="center"/>
    </xf>
    <xf numFmtId="172" fontId="14" fillId="0" borderId="14" xfId="0" applyNumberFormat="1" applyFont="1" applyBorder="1" applyAlignment="1">
      <alignment horizontal="right" vertical="center"/>
    </xf>
    <xf numFmtId="172" fontId="14" fillId="0" borderId="31" xfId="0" applyNumberFormat="1" applyFont="1" applyBorder="1" applyAlignment="1">
      <alignment horizontal="right" vertical="center"/>
    </xf>
    <xf numFmtId="172" fontId="14" fillId="0" borderId="11" xfId="0" applyNumberFormat="1" applyFont="1" applyBorder="1" applyAlignment="1">
      <alignment horizontal="right" vertical="center"/>
    </xf>
    <xf numFmtId="0" fontId="14" fillId="0" borderId="0" xfId="0" applyFont="1" applyAlignment="1">
      <alignment/>
    </xf>
    <xf numFmtId="0" fontId="0" fillId="0" borderId="0" xfId="0" applyFont="1" applyAlignment="1">
      <alignment horizontal="right" vertical="center" textRotation="180"/>
    </xf>
    <xf numFmtId="165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 quotePrefix="1">
      <alignment horizontal="center" vertical="center" textRotation="180"/>
    </xf>
    <xf numFmtId="0" fontId="37" fillId="0" borderId="16" xfId="0" applyFont="1" applyBorder="1" applyAlignment="1">
      <alignment horizontal="center" vertical="center"/>
    </xf>
    <xf numFmtId="0" fontId="37" fillId="0" borderId="15" xfId="0" applyFont="1" applyBorder="1" applyAlignment="1">
      <alignment/>
    </xf>
    <xf numFmtId="0" fontId="37" fillId="0" borderId="21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/>
    </xf>
    <xf numFmtId="172" fontId="39" fillId="0" borderId="22" xfId="0" applyNumberFormat="1" applyFont="1" applyBorder="1" applyAlignment="1">
      <alignment/>
    </xf>
    <xf numFmtId="172" fontId="39" fillId="0" borderId="15" xfId="0" applyNumberFormat="1" applyFont="1" applyBorder="1" applyAlignment="1">
      <alignment/>
    </xf>
    <xf numFmtId="187" fontId="39" fillId="0" borderId="12" xfId="0" applyNumberFormat="1" applyFont="1" applyBorder="1" applyAlignment="1">
      <alignment horizontal="right"/>
    </xf>
    <xf numFmtId="1" fontId="40" fillId="0" borderId="22" xfId="0" applyNumberFormat="1" applyFont="1" applyBorder="1" applyAlignment="1">
      <alignment horizontal="left"/>
    </xf>
    <xf numFmtId="187" fontId="39" fillId="0" borderId="12" xfId="0" applyNumberFormat="1" applyFont="1" applyBorder="1" applyAlignment="1">
      <alignment/>
    </xf>
    <xf numFmtId="0" fontId="39" fillId="0" borderId="12" xfId="0" applyFont="1" applyBorder="1" applyAlignment="1">
      <alignment/>
    </xf>
    <xf numFmtId="0" fontId="37" fillId="0" borderId="22" xfId="0" applyFont="1" applyBorder="1" applyAlignment="1">
      <alignment/>
    </xf>
    <xf numFmtId="0" fontId="39" fillId="0" borderId="14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172" fontId="35" fillId="0" borderId="10" xfId="0" applyNumberFormat="1" applyFont="1" applyBorder="1" applyAlignment="1">
      <alignment vertical="center"/>
    </xf>
    <xf numFmtId="0" fontId="35" fillId="0" borderId="32" xfId="0" applyFont="1" applyBorder="1" applyAlignment="1">
      <alignment vertical="center"/>
    </xf>
    <xf numFmtId="0" fontId="35" fillId="0" borderId="21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22" fillId="0" borderId="0" xfId="0" applyFont="1" applyFill="1" applyBorder="1" applyAlignment="1">
      <alignment horizontal="center"/>
    </xf>
    <xf numFmtId="171" fontId="14" fillId="0" borderId="15" xfId="0" applyNumberFormat="1" applyFont="1" applyBorder="1" applyAlignment="1">
      <alignment horizontal="center"/>
    </xf>
    <xf numFmtId="171" fontId="14" fillId="0" borderId="22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187" fontId="22" fillId="0" borderId="17" xfId="0" applyNumberFormat="1" applyFont="1" applyBorder="1" applyAlignment="1">
      <alignment horizontal="center"/>
    </xf>
    <xf numFmtId="1" fontId="42" fillId="0" borderId="22" xfId="0" applyNumberFormat="1" applyFont="1" applyBorder="1" applyAlignment="1">
      <alignment horizontal="center"/>
    </xf>
    <xf numFmtId="187" fontId="22" fillId="0" borderId="13" xfId="0" applyNumberFormat="1" applyFont="1" applyBorder="1" applyAlignment="1">
      <alignment horizontal="center"/>
    </xf>
    <xf numFmtId="174" fontId="21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169" fontId="0" fillId="0" borderId="15" xfId="0" applyNumberFormat="1" applyFont="1" applyFill="1" applyBorder="1" applyAlignment="1">
      <alignment vertical="center"/>
    </xf>
    <xf numFmtId="171" fontId="27" fillId="0" borderId="22" xfId="0" applyNumberFormat="1" applyFont="1" applyBorder="1" applyAlignment="1">
      <alignment vertical="center"/>
    </xf>
    <xf numFmtId="168" fontId="13" fillId="0" borderId="16" xfId="0" applyNumberFormat="1" applyFont="1" applyBorder="1" applyAlignment="1">
      <alignment horizontal="center" vertical="center" wrapText="1"/>
    </xf>
    <xf numFmtId="168" fontId="13" fillId="0" borderId="15" xfId="0" applyNumberFormat="1" applyFont="1" applyBorder="1" applyAlignment="1">
      <alignment horizontal="center" vertical="center" wrapText="1"/>
    </xf>
    <xf numFmtId="168" fontId="13" fillId="0" borderId="14" xfId="0" applyNumberFormat="1" applyFont="1" applyBorder="1" applyAlignment="1">
      <alignment horizontal="center" vertical="center"/>
    </xf>
    <xf numFmtId="168" fontId="13" fillId="0" borderId="33" xfId="0" applyNumberFormat="1" applyFont="1" applyBorder="1" applyAlignment="1">
      <alignment horizontal="center" vertical="center" wrapText="1"/>
    </xf>
    <xf numFmtId="168" fontId="13" fillId="0" borderId="30" xfId="0" applyNumberFormat="1" applyFont="1" applyBorder="1" applyAlignment="1">
      <alignment horizontal="center" vertical="center" wrapText="1"/>
    </xf>
    <xf numFmtId="168" fontId="13" fillId="0" borderId="31" xfId="0" applyNumberFormat="1" applyFont="1" applyBorder="1" applyAlignment="1">
      <alignment horizontal="center" vertical="center"/>
    </xf>
    <xf numFmtId="1" fontId="30" fillId="0" borderId="16" xfId="0" applyNumberFormat="1" applyFont="1" applyBorder="1" applyAlignment="1">
      <alignment horizontal="center"/>
    </xf>
    <xf numFmtId="172" fontId="37" fillId="0" borderId="0" xfId="0" applyNumberFormat="1" applyFont="1" applyAlignment="1">
      <alignment/>
    </xf>
    <xf numFmtId="3" fontId="2" fillId="0" borderId="15" xfId="0" applyNumberFormat="1" applyFont="1" applyBorder="1" applyAlignment="1">
      <alignment horizontal="center"/>
    </xf>
    <xf numFmtId="175" fontId="23" fillId="0" borderId="10" xfId="0" applyNumberFormat="1" applyFont="1" applyBorder="1" applyAlignment="1">
      <alignment horizontal="center" vertical="center" wrapText="1"/>
    </xf>
    <xf numFmtId="185" fontId="2" fillId="0" borderId="15" xfId="0" applyNumberFormat="1" applyFont="1" applyBorder="1" applyAlignment="1">
      <alignment horizontal="center"/>
    </xf>
    <xf numFmtId="185" fontId="30" fillId="0" borderId="15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0" xfId="0" applyFont="1" applyAlignment="1" quotePrefix="1">
      <alignment horizontal="center" vertical="center" textRotation="180"/>
    </xf>
    <xf numFmtId="166" fontId="14" fillId="0" borderId="16" xfId="0" applyNumberFormat="1" applyFont="1" applyBorder="1" applyAlignment="1">
      <alignment horizontal="center" vertical="center"/>
    </xf>
    <xf numFmtId="166" fontId="14" fillId="0" borderId="14" xfId="0" applyNumberFormat="1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wrapText="1"/>
    </xf>
    <xf numFmtId="0" fontId="14" fillId="0" borderId="22" xfId="0" applyFont="1" applyBorder="1" applyAlignment="1">
      <alignment horizontal="left" wrapText="1"/>
    </xf>
    <xf numFmtId="0" fontId="0" fillId="0" borderId="0" xfId="0" applyAlignment="1">
      <alignment horizontal="center" vertical="center" textRotation="180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14" fillId="0" borderId="15" xfId="0" applyNumberFormat="1" applyFont="1" applyBorder="1" applyAlignment="1">
      <alignment horizontal="center" vertical="center"/>
    </xf>
    <xf numFmtId="166" fontId="14" fillId="0" borderId="32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 quotePrefix="1">
      <alignment horizontal="center" vertical="center" textRotation="180"/>
    </xf>
    <xf numFmtId="0" fontId="0" fillId="0" borderId="32" xfId="0" applyBorder="1" applyAlignment="1">
      <alignment horizontal="center" vertical="center"/>
    </xf>
    <xf numFmtId="0" fontId="37" fillId="0" borderId="0" xfId="0" applyFont="1" applyAlignment="1" quotePrefix="1">
      <alignment horizontal="center" vertical="center" textRotation="180"/>
    </xf>
    <xf numFmtId="0" fontId="38" fillId="0" borderId="32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7" fillId="0" borderId="32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39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75" fontId="23" fillId="0" borderId="16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 quotePrefix="1">
      <alignment horizontal="center" vertical="center" textRotation="179"/>
    </xf>
    <xf numFmtId="0" fontId="0" fillId="0" borderId="0" xfId="0" applyFont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23" fillId="0" borderId="32" xfId="0" applyNumberFormat="1" applyFont="1" applyBorder="1" applyAlignment="1">
      <alignment horizontal="center" vertical="center"/>
    </xf>
    <xf numFmtId="0" fontId="23" fillId="0" borderId="38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textRotation="180"/>
    </xf>
    <xf numFmtId="0" fontId="17" fillId="0" borderId="39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5" fontId="17" fillId="0" borderId="17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175" fontId="17" fillId="0" borderId="16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5" fontId="17" fillId="0" borderId="16" xfId="0" applyNumberFormat="1" applyFont="1" applyBorder="1" applyAlignment="1">
      <alignment horizontal="center" vertical="center" wrapText="1"/>
    </xf>
    <xf numFmtId="175" fontId="17" fillId="0" borderId="14" xfId="0" applyNumberFormat="1" applyFont="1" applyBorder="1" applyAlignment="1">
      <alignment horizontal="center" vertical="center" wrapText="1"/>
    </xf>
    <xf numFmtId="0" fontId="17" fillId="0" borderId="32" xfId="0" applyNumberFormat="1" applyFont="1" applyBorder="1" applyAlignment="1">
      <alignment horizontal="center" vertical="center"/>
    </xf>
    <xf numFmtId="0" fontId="17" fillId="0" borderId="38" xfId="0" applyNumberFormat="1" applyFont="1" applyBorder="1" applyAlignment="1">
      <alignment horizontal="center" vertical="center"/>
    </xf>
    <xf numFmtId="0" fontId="17" fillId="0" borderId="21" xfId="0" applyNumberFormat="1" applyFont="1" applyBorder="1" applyAlignment="1">
      <alignment horizontal="center" vertical="center"/>
    </xf>
    <xf numFmtId="172" fontId="27" fillId="0" borderId="22" xfId="0" applyNumberFormat="1" applyFont="1" applyFill="1" applyBorder="1" applyAlignment="1">
      <alignment vertical="center"/>
    </xf>
    <xf numFmtId="172" fontId="27" fillId="0" borderId="15" xfId="0" applyNumberFormat="1" applyFont="1" applyFill="1" applyBorder="1" applyAlignment="1">
      <alignment vertical="center"/>
    </xf>
    <xf numFmtId="172" fontId="14" fillId="0" borderId="15" xfId="0" applyNumberFormat="1" applyFont="1" applyFill="1" applyBorder="1" applyAlignment="1">
      <alignment vertical="center"/>
    </xf>
    <xf numFmtId="187" fontId="3" fillId="0" borderId="14" xfId="0" applyNumberFormat="1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172" fontId="3" fillId="0" borderId="19" xfId="0" applyNumberFormat="1" applyFont="1" applyBorder="1" applyAlignment="1">
      <alignment horizontal="right" vertical="center"/>
    </xf>
    <xf numFmtId="172" fontId="3" fillId="0" borderId="22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167" fontId="8" fillId="0" borderId="0" xfId="0" applyNumberFormat="1" applyFont="1" applyBorder="1" applyAlignment="1">
      <alignment vertical="center"/>
    </xf>
    <xf numFmtId="167" fontId="7" fillId="0" borderId="0" xfId="0" applyNumberFormat="1" applyFont="1" applyBorder="1" applyAlignment="1">
      <alignment vertical="center"/>
    </xf>
    <xf numFmtId="167" fontId="7" fillId="0" borderId="0" xfId="0" applyNumberFormat="1" applyFont="1" applyBorder="1" applyAlignment="1">
      <alignment/>
    </xf>
    <xf numFmtId="181" fontId="7" fillId="0" borderId="13" xfId="0" applyNumberFormat="1" applyFont="1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87" fontId="3" fillId="0" borderId="12" xfId="0" applyNumberFormat="1" applyFont="1" applyBorder="1" applyAlignment="1">
      <alignment horizontal="right" vertical="center"/>
    </xf>
    <xf numFmtId="187" fontId="3" fillId="0" borderId="13" xfId="0" applyNumberFormat="1" applyFont="1" applyBorder="1" applyAlignment="1">
      <alignment horizontal="right" vertical="center"/>
    </xf>
    <xf numFmtId="1" fontId="62" fillId="0" borderId="22" xfId="0" applyNumberFormat="1" applyFont="1" applyBorder="1" applyAlignment="1">
      <alignment horizontal="left"/>
    </xf>
    <xf numFmtId="1" fontId="62" fillId="0" borderId="20" xfId="0" applyNumberFormat="1" applyFont="1" applyBorder="1" applyAlignment="1">
      <alignment horizontal="left"/>
    </xf>
    <xf numFmtId="187" fontId="0" fillId="0" borderId="19" xfId="0" applyNumberFormat="1" applyBorder="1" applyAlignment="1">
      <alignment/>
    </xf>
    <xf numFmtId="187" fontId="0" fillId="0" borderId="22" xfId="0" applyNumberFormat="1" applyBorder="1" applyAlignment="1">
      <alignment/>
    </xf>
    <xf numFmtId="174" fontId="21" fillId="0" borderId="20" xfId="0" applyNumberFormat="1" applyFont="1" applyBorder="1" applyAlignment="1">
      <alignment/>
    </xf>
    <xf numFmtId="1" fontId="42" fillId="0" borderId="20" xfId="0" applyNumberFormat="1" applyFont="1" applyBorder="1" applyAlignment="1">
      <alignment horizontal="center"/>
    </xf>
    <xf numFmtId="0" fontId="37" fillId="0" borderId="32" xfId="0" applyFont="1" applyBorder="1" applyAlignment="1">
      <alignment horizontal="center" vertical="center"/>
    </xf>
    <xf numFmtId="172" fontId="35" fillId="0" borderId="32" xfId="0" applyNumberFormat="1" applyFont="1" applyBorder="1" applyAlignment="1">
      <alignment vertical="center"/>
    </xf>
    <xf numFmtId="172" fontId="35" fillId="0" borderId="21" xfId="0" applyNumberFormat="1" applyFont="1" applyBorder="1" applyAlignment="1">
      <alignment vertical="center"/>
    </xf>
    <xf numFmtId="187" fontId="22" fillId="0" borderId="12" xfId="0" applyNumberFormat="1" applyFont="1" applyBorder="1" applyAlignment="1">
      <alignment horizontal="center"/>
    </xf>
    <xf numFmtId="187" fontId="22" fillId="0" borderId="17" xfId="0" applyNumberFormat="1" applyFont="1" applyBorder="1" applyAlignment="1">
      <alignment/>
    </xf>
    <xf numFmtId="187" fontId="22" fillId="0" borderId="12" xfId="0" applyNumberFormat="1" applyFont="1" applyBorder="1" applyAlignment="1">
      <alignment/>
    </xf>
    <xf numFmtId="187" fontId="2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28</xdr:row>
      <xdr:rowOff>0</xdr:rowOff>
    </xdr:from>
    <xdr:to>
      <xdr:col>5</xdr:col>
      <xdr:colOff>0</xdr:colOff>
      <xdr:row>28</xdr:row>
      <xdr:rowOff>133350</xdr:rowOff>
    </xdr:to>
    <xdr:sp>
      <xdr:nvSpPr>
        <xdr:cNvPr id="1" name="Text 3"/>
        <xdr:cNvSpPr txBox="1">
          <a:spLocks noChangeArrowheads="1"/>
        </xdr:cNvSpPr>
      </xdr:nvSpPr>
      <xdr:spPr>
        <a:xfrm>
          <a:off x="4038600" y="51530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u="none" baseline="0">
              <a:latin typeface="CG Times"/>
              <a:ea typeface="CG Times"/>
              <a:cs typeface="CG Times"/>
            </a:rPr>
            <a:t/>
          </a:r>
        </a:p>
      </xdr:txBody>
    </xdr:sp>
    <xdr:clientData/>
  </xdr:twoCellAnchor>
  <xdr:twoCellAnchor>
    <xdr:from>
      <xdr:col>4</xdr:col>
      <xdr:colOff>0</xdr:colOff>
      <xdr:row>31</xdr:row>
      <xdr:rowOff>0</xdr:rowOff>
    </xdr:from>
    <xdr:to>
      <xdr:col>4</xdr:col>
      <xdr:colOff>0</xdr:colOff>
      <xdr:row>31</xdr:row>
      <xdr:rowOff>133350</xdr:rowOff>
    </xdr:to>
    <xdr:sp>
      <xdr:nvSpPr>
        <xdr:cNvPr id="2" name="Text 3"/>
        <xdr:cNvSpPr txBox="1">
          <a:spLocks noChangeArrowheads="1"/>
        </xdr:cNvSpPr>
      </xdr:nvSpPr>
      <xdr:spPr>
        <a:xfrm>
          <a:off x="3438525" y="5600700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35</xdr:row>
      <xdr:rowOff>152400</xdr:rowOff>
    </xdr:from>
    <xdr:to>
      <xdr:col>4</xdr:col>
      <xdr:colOff>0</xdr:colOff>
      <xdr:row>36</xdr:row>
      <xdr:rowOff>133350</xdr:rowOff>
    </xdr:to>
    <xdr:sp>
      <xdr:nvSpPr>
        <xdr:cNvPr id="3" name="Text 3"/>
        <xdr:cNvSpPr txBox="1">
          <a:spLocks noChangeArrowheads="1"/>
        </xdr:cNvSpPr>
      </xdr:nvSpPr>
      <xdr:spPr>
        <a:xfrm>
          <a:off x="3438525" y="65246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34</xdr:row>
      <xdr:rowOff>57150</xdr:rowOff>
    </xdr:from>
    <xdr:to>
      <xdr:col>4</xdr:col>
      <xdr:colOff>0</xdr:colOff>
      <xdr:row>35</xdr:row>
      <xdr:rowOff>133350</xdr:rowOff>
    </xdr:to>
    <xdr:sp>
      <xdr:nvSpPr>
        <xdr:cNvPr id="4" name="Text 3"/>
        <xdr:cNvSpPr txBox="1">
          <a:spLocks noChangeArrowheads="1"/>
        </xdr:cNvSpPr>
      </xdr:nvSpPr>
      <xdr:spPr>
        <a:xfrm>
          <a:off x="3438525" y="63722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35</xdr:row>
      <xdr:rowOff>152400</xdr:rowOff>
    </xdr:from>
    <xdr:to>
      <xdr:col>4</xdr:col>
      <xdr:colOff>0</xdr:colOff>
      <xdr:row>36</xdr:row>
      <xdr:rowOff>133350</xdr:rowOff>
    </xdr:to>
    <xdr:sp>
      <xdr:nvSpPr>
        <xdr:cNvPr id="5" name="Text 3"/>
        <xdr:cNvSpPr txBox="1">
          <a:spLocks noChangeArrowheads="1"/>
        </xdr:cNvSpPr>
      </xdr:nvSpPr>
      <xdr:spPr>
        <a:xfrm>
          <a:off x="3438525" y="6524625"/>
          <a:ext cx="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34</xdr:row>
      <xdr:rowOff>57150</xdr:rowOff>
    </xdr:from>
    <xdr:to>
      <xdr:col>4</xdr:col>
      <xdr:colOff>0</xdr:colOff>
      <xdr:row>35</xdr:row>
      <xdr:rowOff>133350</xdr:rowOff>
    </xdr:to>
    <xdr:sp>
      <xdr:nvSpPr>
        <xdr:cNvPr id="6" name="Text 3"/>
        <xdr:cNvSpPr txBox="1">
          <a:spLocks noChangeArrowheads="1"/>
        </xdr:cNvSpPr>
      </xdr:nvSpPr>
      <xdr:spPr>
        <a:xfrm>
          <a:off x="3438525" y="637222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0</xdr:colOff>
      <xdr:row>50</xdr:row>
      <xdr:rowOff>133350</xdr:rowOff>
    </xdr:to>
    <xdr:sp>
      <xdr:nvSpPr>
        <xdr:cNvPr id="7" name="Text 3"/>
        <xdr:cNvSpPr txBox="1">
          <a:spLocks noChangeArrowheads="1"/>
        </xdr:cNvSpPr>
      </xdr:nvSpPr>
      <xdr:spPr>
        <a:xfrm>
          <a:off x="3438525" y="9553575"/>
          <a:ext cx="0" cy="1333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
</a:t>
          </a:r>
          <a:r>
            <a:rPr lang="en-US" cap="none" sz="1000" b="1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F9" sqref="F9:F13"/>
    </sheetView>
  </sheetViews>
  <sheetFormatPr defaultColWidth="9.16015625" defaultRowHeight="12.75"/>
  <cols>
    <col min="1" max="1" width="8.33203125" style="2" customWidth="1"/>
    <col min="2" max="2" width="34.66015625" style="2" customWidth="1"/>
    <col min="3" max="3" width="6.5" style="2" customWidth="1"/>
    <col min="4" max="4" width="10.66015625" style="2" customWidth="1"/>
    <col min="5" max="5" width="9.33203125" style="2" customWidth="1"/>
    <col min="6" max="6" width="1.171875" style="2" customWidth="1"/>
    <col min="7" max="7" width="9.5" style="2" customWidth="1"/>
    <col min="8" max="8" width="11.16015625" style="2" customWidth="1"/>
    <col min="9" max="9" width="9.66015625" style="2" customWidth="1"/>
    <col min="10" max="10" width="9.83203125" style="9" customWidth="1"/>
    <col min="11" max="16384" width="9.16015625" style="2" customWidth="1"/>
  </cols>
  <sheetData>
    <row r="1" spans="1:10" ht="19.5" customHeight="1">
      <c r="A1" s="1" t="s">
        <v>213</v>
      </c>
      <c r="E1" s="3"/>
      <c r="F1" s="3"/>
      <c r="G1" s="3"/>
      <c r="H1" s="3"/>
      <c r="I1" s="3"/>
      <c r="J1" s="5"/>
    </row>
    <row r="2" spans="3:8" ht="11.25" customHeight="1">
      <c r="C2" s="557" t="s">
        <v>0</v>
      </c>
      <c r="D2" s="558"/>
      <c r="E2" s="554" t="s">
        <v>1</v>
      </c>
      <c r="F2" s="556"/>
      <c r="G2" s="555"/>
      <c r="H2" s="278" t="s">
        <v>2</v>
      </c>
    </row>
    <row r="3" spans="3:8" ht="12" customHeight="1">
      <c r="C3" s="559"/>
      <c r="D3" s="560"/>
      <c r="E3" s="357" t="s">
        <v>3</v>
      </c>
      <c r="F3" s="634"/>
      <c r="G3" s="6" t="s">
        <v>4</v>
      </c>
      <c r="H3" s="386" t="s">
        <v>179</v>
      </c>
    </row>
    <row r="4" spans="3:8" ht="12" customHeight="1">
      <c r="C4" s="554" t="s">
        <v>130</v>
      </c>
      <c r="D4" s="556"/>
      <c r="E4" s="556"/>
      <c r="F4" s="556"/>
      <c r="G4" s="556"/>
      <c r="H4" s="555"/>
    </row>
    <row r="5" spans="3:8" ht="12" customHeight="1">
      <c r="C5" s="390">
        <v>2006</v>
      </c>
      <c r="D5" s="221"/>
      <c r="E5" s="643">
        <v>120.7</v>
      </c>
      <c r="F5" s="632"/>
      <c r="G5" s="361">
        <v>145.1</v>
      </c>
      <c r="H5" s="347">
        <f>E5/G5*100</f>
        <v>83.18401102687803</v>
      </c>
    </row>
    <row r="6" spans="3:8" ht="12.75" customHeight="1">
      <c r="C6" s="390">
        <v>2007</v>
      </c>
      <c r="D6" s="221"/>
      <c r="E6" s="643">
        <f>SUM(E7:E10)/4</f>
        <v>127.05</v>
      </c>
      <c r="F6" s="633"/>
      <c r="G6" s="361">
        <f>SUM(G7:G10)/4</f>
        <v>153.6</v>
      </c>
      <c r="H6" s="347">
        <f aca="true" t="shared" si="0" ref="H6:H13">E6/G6*100</f>
        <v>82.71484375</v>
      </c>
    </row>
    <row r="7" spans="3:8" ht="12.75" customHeight="1">
      <c r="C7" s="390">
        <v>2007</v>
      </c>
      <c r="D7" s="221" t="s">
        <v>5</v>
      </c>
      <c r="E7" s="643">
        <v>129.1</v>
      </c>
      <c r="F7" s="633"/>
      <c r="G7" s="346">
        <v>156.2</v>
      </c>
      <c r="H7" s="347">
        <f t="shared" si="0"/>
        <v>82.6504481434059</v>
      </c>
    </row>
    <row r="8" spans="3:8" ht="13.5" customHeight="1">
      <c r="C8" s="388"/>
      <c r="D8" s="221" t="s">
        <v>6</v>
      </c>
      <c r="E8" s="643">
        <v>126.4</v>
      </c>
      <c r="F8" s="633"/>
      <c r="G8" s="346">
        <v>151.8</v>
      </c>
      <c r="H8" s="347">
        <f t="shared" si="0"/>
        <v>83.26745718050066</v>
      </c>
    </row>
    <row r="9" spans="3:8" ht="14.25" customHeight="1">
      <c r="C9" s="388"/>
      <c r="D9" s="221" t="s">
        <v>136</v>
      </c>
      <c r="E9" s="643">
        <v>126.4</v>
      </c>
      <c r="F9" s="645">
        <v>1</v>
      </c>
      <c r="G9" s="346">
        <v>150.2</v>
      </c>
      <c r="H9" s="347">
        <f t="shared" si="0"/>
        <v>84.1544607190413</v>
      </c>
    </row>
    <row r="10" spans="3:8" ht="13.5" customHeight="1">
      <c r="C10" s="388"/>
      <c r="D10" s="221" t="s">
        <v>202</v>
      </c>
      <c r="E10" s="643">
        <v>126.3</v>
      </c>
      <c r="F10" s="645">
        <v>1</v>
      </c>
      <c r="G10" s="346">
        <v>156.2</v>
      </c>
      <c r="H10" s="347">
        <f t="shared" si="0"/>
        <v>80.85787451984635</v>
      </c>
    </row>
    <row r="11" spans="3:8" ht="15" customHeight="1">
      <c r="C11" s="390">
        <v>2008</v>
      </c>
      <c r="D11" s="466" t="s">
        <v>135</v>
      </c>
      <c r="E11" s="643">
        <v>121.9</v>
      </c>
      <c r="F11" s="645">
        <v>1</v>
      </c>
      <c r="G11" s="346">
        <v>153.3</v>
      </c>
      <c r="H11" s="347">
        <f t="shared" si="0"/>
        <v>79.51728636660144</v>
      </c>
    </row>
    <row r="12" spans="3:8" ht="15" customHeight="1">
      <c r="C12" s="390"/>
      <c r="D12" s="466" t="s">
        <v>6</v>
      </c>
      <c r="E12" s="643">
        <v>122.4</v>
      </c>
      <c r="F12" s="645">
        <v>1</v>
      </c>
      <c r="G12" s="346">
        <v>166.3</v>
      </c>
      <c r="H12" s="347">
        <f t="shared" si="0"/>
        <v>73.60192423331328</v>
      </c>
    </row>
    <row r="13" spans="3:8" ht="15" customHeight="1">
      <c r="C13" s="391"/>
      <c r="D13" s="407" t="s">
        <v>136</v>
      </c>
      <c r="E13" s="644">
        <v>120.2</v>
      </c>
      <c r="F13" s="646">
        <v>2</v>
      </c>
      <c r="G13" s="630">
        <v>180.1</v>
      </c>
      <c r="H13" s="427">
        <f t="shared" si="0"/>
        <v>66.74069961132705</v>
      </c>
    </row>
    <row r="14" spans="1:10" ht="15" customHeight="1">
      <c r="A14" s="7" t="s">
        <v>180</v>
      </c>
      <c r="C14" s="7"/>
      <c r="D14" s="4"/>
      <c r="E14" s="4"/>
      <c r="F14" s="4"/>
      <c r="G14" s="4"/>
      <c r="H14" s="4"/>
      <c r="I14" s="4"/>
      <c r="J14" s="4"/>
    </row>
    <row r="15" spans="2:9" ht="1.5" customHeight="1">
      <c r="B15" s="8"/>
      <c r="C15" s="8"/>
      <c r="D15" s="4"/>
      <c r="E15" s="9"/>
      <c r="F15" s="9"/>
      <c r="G15" s="9"/>
      <c r="H15" s="9"/>
      <c r="I15" s="9"/>
    </row>
    <row r="16" spans="2:9" ht="3.75" customHeight="1">
      <c r="B16" s="8"/>
      <c r="C16" s="8"/>
      <c r="D16" s="4"/>
      <c r="E16" s="9"/>
      <c r="F16" s="9"/>
      <c r="G16" s="9"/>
      <c r="H16" s="9"/>
      <c r="I16" s="9"/>
    </row>
    <row r="17" spans="1:10" ht="33.75" customHeight="1">
      <c r="A17" s="545" t="s">
        <v>214</v>
      </c>
      <c r="B17" s="545"/>
      <c r="C17" s="545"/>
      <c r="D17" s="545"/>
      <c r="E17" s="545"/>
      <c r="F17" s="545"/>
      <c r="G17" s="545"/>
      <c r="H17" s="545"/>
      <c r="I17" s="545"/>
      <c r="J17" s="545"/>
    </row>
    <row r="18" spans="2:9" ht="2.25" customHeight="1">
      <c r="B18" s="11"/>
      <c r="C18" s="11"/>
      <c r="D18" s="11"/>
      <c r="E18" s="10"/>
      <c r="F18" s="10"/>
      <c r="G18" s="10"/>
      <c r="H18" s="10"/>
      <c r="I18" s="10"/>
    </row>
    <row r="19" spans="1:10" ht="15" customHeight="1">
      <c r="A19" s="542" t="s">
        <v>191</v>
      </c>
      <c r="B19" s="546" t="s">
        <v>182</v>
      </c>
      <c r="C19" s="547"/>
      <c r="D19" s="567" t="s">
        <v>9</v>
      </c>
      <c r="E19" s="552" t="s">
        <v>138</v>
      </c>
      <c r="F19" s="631"/>
      <c r="G19" s="553"/>
      <c r="H19" s="561" t="s">
        <v>131</v>
      </c>
      <c r="I19" s="562"/>
      <c r="J19" s="563"/>
    </row>
    <row r="20" spans="1:10" ht="12" customHeight="1">
      <c r="A20" s="543"/>
      <c r="B20" s="548"/>
      <c r="C20" s="549"/>
      <c r="D20" s="568"/>
      <c r="E20" s="540" t="s">
        <v>234</v>
      </c>
      <c r="F20" s="639"/>
      <c r="G20" s="540" t="s">
        <v>235</v>
      </c>
      <c r="H20" s="564"/>
      <c r="I20" s="565"/>
      <c r="J20" s="566"/>
    </row>
    <row r="21" spans="1:10" ht="26.25" customHeight="1">
      <c r="A21" s="544"/>
      <c r="B21" s="550"/>
      <c r="C21" s="551"/>
      <c r="D21" s="569"/>
      <c r="E21" s="541"/>
      <c r="F21" s="640"/>
      <c r="G21" s="541"/>
      <c r="H21" s="539" t="s">
        <v>134</v>
      </c>
      <c r="I21" s="205" t="s">
        <v>132</v>
      </c>
      <c r="J21" s="206" t="s">
        <v>192</v>
      </c>
    </row>
    <row r="22" spans="1:10" ht="13.5" customHeight="1">
      <c r="A22" s="388"/>
      <c r="B22" s="12" t="s">
        <v>133</v>
      </c>
      <c r="C22" s="398"/>
      <c r="D22" s="207">
        <v>10000</v>
      </c>
      <c r="E22" s="635">
        <v>35628</v>
      </c>
      <c r="F22" s="224"/>
      <c r="G22" s="224">
        <v>32748</v>
      </c>
      <c r="H22" s="533">
        <f>(G22/E22)*100-100</f>
        <v>-8.083529808016166</v>
      </c>
      <c r="I22" s="208">
        <f>(121.5/127.3)*100-100</f>
        <v>-4.556166535742335</v>
      </c>
      <c r="J22" s="208">
        <f>(92/0.95)-100</f>
        <v>-3.1578947368420955</v>
      </c>
    </row>
    <row r="23" spans="1:10" ht="16.5" customHeight="1">
      <c r="A23" s="389">
        <v>0</v>
      </c>
      <c r="B23" s="209" t="s">
        <v>183</v>
      </c>
      <c r="C23" s="399"/>
      <c r="D23" s="207">
        <v>2942</v>
      </c>
      <c r="E23" s="636">
        <v>10916</v>
      </c>
      <c r="F23" s="225"/>
      <c r="G23" s="225">
        <v>10396</v>
      </c>
      <c r="H23" s="408">
        <f>(G23/E23)*100-100</f>
        <v>-4.763649688530606</v>
      </c>
      <c r="I23" s="210">
        <f>(131.4/128.7)*100-100</f>
        <v>2.0979020979021072</v>
      </c>
      <c r="J23" s="210">
        <f>(95/1.02)-100</f>
        <v>-6.862745098039213</v>
      </c>
    </row>
    <row r="24" spans="1:10" ht="16.5" customHeight="1">
      <c r="A24" s="388"/>
      <c r="B24" s="211" t="s">
        <v>11</v>
      </c>
      <c r="C24" s="400"/>
      <c r="D24" s="207"/>
      <c r="E24" s="635"/>
      <c r="F24" s="224"/>
      <c r="G24" s="224"/>
      <c r="H24" s="227"/>
      <c r="I24" s="210"/>
      <c r="J24" s="210"/>
    </row>
    <row r="25" spans="1:10" ht="16.5" customHeight="1">
      <c r="A25" s="388"/>
      <c r="B25" s="212" t="s">
        <v>12</v>
      </c>
      <c r="C25" s="401"/>
      <c r="D25" s="213">
        <v>2296</v>
      </c>
      <c r="E25" s="637">
        <v>5508</v>
      </c>
      <c r="F25" s="226"/>
      <c r="G25" s="226">
        <v>4586</v>
      </c>
      <c r="H25" s="408">
        <f>(G25/E25)*100-100</f>
        <v>-16.739288307915757</v>
      </c>
      <c r="I25" s="210">
        <f>(121.1/125.6)*100-100</f>
        <v>-3.5828025477706973</v>
      </c>
      <c r="J25" s="210">
        <f>(83/0.96)-100</f>
        <v>-13.541666666666657</v>
      </c>
    </row>
    <row r="26" spans="1:10" ht="16.5" customHeight="1">
      <c r="A26" s="390">
        <v>2</v>
      </c>
      <c r="B26" s="214" t="s">
        <v>184</v>
      </c>
      <c r="C26" s="402"/>
      <c r="D26" s="213">
        <v>31</v>
      </c>
      <c r="E26" s="637">
        <v>357</v>
      </c>
      <c r="F26" s="226"/>
      <c r="G26" s="226">
        <v>438</v>
      </c>
      <c r="H26" s="537">
        <f>(G26/E26)*100-100</f>
        <v>22.689075630252105</v>
      </c>
      <c r="I26" s="210">
        <f>(111.8/108.6)*100-100</f>
        <v>2.94659300184162</v>
      </c>
      <c r="J26" s="210">
        <f>(123/1.03)-100</f>
        <v>19.41747572815534</v>
      </c>
    </row>
    <row r="27" spans="1:10" ht="16.5" customHeight="1">
      <c r="A27" s="390">
        <v>5</v>
      </c>
      <c r="B27" s="214" t="s">
        <v>185</v>
      </c>
      <c r="C27" s="402"/>
      <c r="D27" s="213">
        <v>21</v>
      </c>
      <c r="E27" s="637">
        <v>332</v>
      </c>
      <c r="F27" s="226"/>
      <c r="G27" s="226">
        <v>347</v>
      </c>
      <c r="H27" s="537">
        <f>(G27/E27)*100-100</f>
        <v>4.5180722891566205</v>
      </c>
      <c r="I27" s="210">
        <f>(135/138.8)*100-100</f>
        <v>-2.737752161383284</v>
      </c>
      <c r="J27" s="210">
        <f>(105/0.97)-100</f>
        <v>8.24742268041237</v>
      </c>
    </row>
    <row r="28" spans="1:10" ht="21.75" customHeight="1">
      <c r="A28" s="390">
        <v>6</v>
      </c>
      <c r="B28" s="13" t="s">
        <v>26</v>
      </c>
      <c r="C28" s="403"/>
      <c r="D28" s="213">
        <v>293</v>
      </c>
      <c r="E28" s="637">
        <v>3108</v>
      </c>
      <c r="F28" s="226"/>
      <c r="G28" s="226">
        <v>2872</v>
      </c>
      <c r="H28" s="408">
        <f>(G28/E28)*100-100</f>
        <v>-7.5933075933076</v>
      </c>
      <c r="I28" s="210">
        <f>(122.6/113.2)*100-100</f>
        <v>8.303886925795041</v>
      </c>
      <c r="J28" s="210">
        <f>(92/1.08)-100</f>
        <v>-14.814814814814824</v>
      </c>
    </row>
    <row r="29" spans="1:10" ht="16.5" customHeight="1">
      <c r="A29" s="390">
        <v>8</v>
      </c>
      <c r="B29" s="214" t="s">
        <v>186</v>
      </c>
      <c r="C29" s="402"/>
      <c r="D29" s="213">
        <v>6713</v>
      </c>
      <c r="E29" s="637">
        <v>20684</v>
      </c>
      <c r="F29" s="226"/>
      <c r="G29" s="226">
        <v>18481</v>
      </c>
      <c r="H29" s="408">
        <f>(G29/E29)*100-100</f>
        <v>-10.65074453684008</v>
      </c>
      <c r="I29" s="210">
        <f>(117.1/127.3)*100-100</f>
        <v>-8.012568735271017</v>
      </c>
      <c r="J29" s="210">
        <f>(89/0.92)-100</f>
        <v>-3.2608695652173907</v>
      </c>
    </row>
    <row r="30" spans="1:10" ht="3.75" customHeight="1">
      <c r="A30" s="222"/>
      <c r="B30" s="14"/>
      <c r="C30" s="11"/>
      <c r="D30" s="15"/>
      <c r="E30" s="638"/>
      <c r="F30" s="215"/>
      <c r="G30" s="216"/>
      <c r="H30" s="222"/>
      <c r="I30" s="215"/>
      <c r="J30" s="216"/>
    </row>
    <row r="31" spans="1:10" ht="15" customHeight="1">
      <c r="A31" s="75" t="s">
        <v>30</v>
      </c>
      <c r="B31" s="16"/>
      <c r="C31" s="16"/>
      <c r="D31" s="16"/>
      <c r="E31" s="393"/>
      <c r="F31" s="393"/>
      <c r="G31" s="394"/>
      <c r="H31" s="392"/>
      <c r="I31" s="393"/>
      <c r="J31" s="394"/>
    </row>
    <row r="32" spans="1:9" ht="16.5" customHeight="1">
      <c r="A32" s="348" t="s">
        <v>193</v>
      </c>
      <c r="D32" s="16"/>
      <c r="E32" s="16"/>
      <c r="F32" s="16"/>
      <c r="G32" s="16"/>
      <c r="H32" s="16"/>
      <c r="I32" s="16"/>
    </row>
    <row r="33" spans="2:9" ht="3.75" customHeight="1">
      <c r="B33" s="217"/>
      <c r="C33" s="217"/>
      <c r="D33" s="10"/>
      <c r="E33" s="10"/>
      <c r="F33" s="10"/>
      <c r="G33" s="10"/>
      <c r="H33" s="10"/>
      <c r="I33" s="16"/>
    </row>
    <row r="34" spans="1:10" ht="36" customHeight="1">
      <c r="A34" s="545" t="s">
        <v>215</v>
      </c>
      <c r="B34" s="545"/>
      <c r="C34" s="545"/>
      <c r="D34" s="545"/>
      <c r="E34" s="545"/>
      <c r="F34" s="545"/>
      <c r="G34" s="545"/>
      <c r="H34" s="545"/>
      <c r="I34" s="545"/>
      <c r="J34" s="545"/>
    </row>
    <row r="35" spans="2:9" ht="4.5" customHeight="1">
      <c r="B35" s="11"/>
      <c r="C35" s="11"/>
      <c r="D35" s="11"/>
      <c r="E35" s="16"/>
      <c r="F35" s="16"/>
      <c r="G35" s="16"/>
      <c r="H35" s="16"/>
      <c r="I35" s="16"/>
    </row>
    <row r="36" spans="1:10" ht="15" customHeight="1">
      <c r="A36" s="542" t="s">
        <v>194</v>
      </c>
      <c r="B36" s="546" t="s">
        <v>182</v>
      </c>
      <c r="C36" s="547"/>
      <c r="D36" s="567" t="s">
        <v>9</v>
      </c>
      <c r="E36" s="552" t="s">
        <v>139</v>
      </c>
      <c r="F36" s="631"/>
      <c r="G36" s="553"/>
      <c r="H36" s="561" t="s">
        <v>131</v>
      </c>
      <c r="I36" s="562"/>
      <c r="J36" s="563"/>
    </row>
    <row r="37" spans="1:10" ht="12.75" customHeight="1">
      <c r="A37" s="543"/>
      <c r="B37" s="548"/>
      <c r="C37" s="549"/>
      <c r="D37" s="568"/>
      <c r="E37" s="540" t="s">
        <v>236</v>
      </c>
      <c r="F37" s="639"/>
      <c r="G37" s="540" t="s">
        <v>237</v>
      </c>
      <c r="H37" s="564"/>
      <c r="I37" s="565"/>
      <c r="J37" s="566"/>
    </row>
    <row r="38" spans="1:10" ht="19.5" customHeight="1">
      <c r="A38" s="544"/>
      <c r="B38" s="550"/>
      <c r="C38" s="551"/>
      <c r="D38" s="569"/>
      <c r="E38" s="541"/>
      <c r="F38" s="640"/>
      <c r="G38" s="541"/>
      <c r="H38" s="539" t="s">
        <v>134</v>
      </c>
      <c r="I38" s="205" t="s">
        <v>132</v>
      </c>
      <c r="J38" s="206" t="s">
        <v>195</v>
      </c>
    </row>
    <row r="39" spans="1:10" ht="15.75" customHeight="1">
      <c r="A39" s="390"/>
      <c r="B39" s="12" t="s">
        <v>133</v>
      </c>
      <c r="C39" s="398"/>
      <c r="D39" s="218">
        <v>10000</v>
      </c>
      <c r="E39" s="641">
        <v>84499</v>
      </c>
      <c r="F39" s="359"/>
      <c r="G39" s="359">
        <v>97238</v>
      </c>
      <c r="H39" s="538">
        <f>+(G39/E39)*100-100</f>
        <v>15.075918058201879</v>
      </c>
      <c r="I39" s="277">
        <f>(166.6/152.7)*100-100</f>
        <v>9.102815979043882</v>
      </c>
      <c r="J39" s="208">
        <f>(115/1.09)-100</f>
        <v>5.504587155963293</v>
      </c>
    </row>
    <row r="40" spans="1:10" ht="15.75" customHeight="1">
      <c r="A40" s="390">
        <v>0</v>
      </c>
      <c r="B40" s="13" t="s">
        <v>17</v>
      </c>
      <c r="C40" s="403"/>
      <c r="D40" s="17">
        <v>1621</v>
      </c>
      <c r="E40" s="642">
        <v>13870</v>
      </c>
      <c r="F40" s="360"/>
      <c r="G40" s="360">
        <v>18089</v>
      </c>
      <c r="H40" s="537">
        <f aca="true" t="shared" si="1" ref="H40:H47">(G40/E40)*100-100</f>
        <v>30.418168709444842</v>
      </c>
      <c r="I40" s="228">
        <f>(192/164)*100-100</f>
        <v>17.073170731707307</v>
      </c>
      <c r="J40" s="210">
        <f>(130/1.17)-100</f>
        <v>11.111111111111114</v>
      </c>
    </row>
    <row r="41" spans="1:10" ht="17.25" customHeight="1">
      <c r="A41" s="390">
        <v>2</v>
      </c>
      <c r="B41" s="387" t="s">
        <v>187</v>
      </c>
      <c r="C41" s="404"/>
      <c r="D41" s="17">
        <v>221</v>
      </c>
      <c r="E41" s="642">
        <v>2506</v>
      </c>
      <c r="F41" s="360"/>
      <c r="G41" s="360">
        <v>2929</v>
      </c>
      <c r="H41" s="537">
        <f t="shared" si="1"/>
        <v>16.879489225857938</v>
      </c>
      <c r="I41" s="535">
        <f>(137/158.6)*100-100</f>
        <v>-13.61916771752837</v>
      </c>
      <c r="J41" s="210">
        <f>(117/0.86)-100</f>
        <v>36.046511627906966</v>
      </c>
    </row>
    <row r="42" spans="1:10" ht="24.75" customHeight="1">
      <c r="A42" s="390">
        <v>3</v>
      </c>
      <c r="B42" s="387" t="s">
        <v>188</v>
      </c>
      <c r="C42" s="404"/>
      <c r="D42" s="17">
        <v>1789</v>
      </c>
      <c r="E42" s="642">
        <v>16656</v>
      </c>
      <c r="F42" s="360"/>
      <c r="G42" s="360">
        <v>22448</v>
      </c>
      <c r="H42" s="537">
        <f t="shared" si="1"/>
        <v>34.77425552353506</v>
      </c>
      <c r="I42" s="228">
        <f>(301/216.7)*100-100</f>
        <v>38.901707429626214</v>
      </c>
      <c r="J42" s="210">
        <f>(135/1.39)-100</f>
        <v>-2.877697841726615</v>
      </c>
    </row>
    <row r="43" spans="1:10" ht="15.75" customHeight="1">
      <c r="A43" s="390">
        <v>4</v>
      </c>
      <c r="B43" s="387" t="s">
        <v>189</v>
      </c>
      <c r="C43" s="404"/>
      <c r="D43" s="17">
        <v>113</v>
      </c>
      <c r="E43" s="642">
        <v>802</v>
      </c>
      <c r="F43" s="360"/>
      <c r="G43" s="360">
        <v>1063</v>
      </c>
      <c r="H43" s="537">
        <f t="shared" si="1"/>
        <v>32.54364089775561</v>
      </c>
      <c r="I43" s="228">
        <f>(246.1/164.7)*100-100</f>
        <v>49.42319368548877</v>
      </c>
      <c r="J43" s="210">
        <f>(133/1.49)-100</f>
        <v>-10.738255033557053</v>
      </c>
    </row>
    <row r="44" spans="1:10" ht="15.75" customHeight="1">
      <c r="A44" s="390">
        <v>5</v>
      </c>
      <c r="B44" s="387" t="s">
        <v>185</v>
      </c>
      <c r="C44" s="404"/>
      <c r="D44" s="17">
        <v>467</v>
      </c>
      <c r="E44" s="642">
        <v>6786</v>
      </c>
      <c r="F44" s="360"/>
      <c r="G44" s="360">
        <v>7501</v>
      </c>
      <c r="H44" s="537">
        <f t="shared" si="1"/>
        <v>10.536398467432946</v>
      </c>
      <c r="I44" s="535">
        <f>(121.5/131.1)*100-100</f>
        <v>-7.322654462242568</v>
      </c>
      <c r="J44" s="210">
        <f>(111/0.93)-100</f>
        <v>19.35483870967741</v>
      </c>
    </row>
    <row r="45" spans="1:10" ht="23.25" customHeight="1">
      <c r="A45" s="390">
        <v>6</v>
      </c>
      <c r="B45" s="387" t="s">
        <v>26</v>
      </c>
      <c r="C45" s="404"/>
      <c r="D45" s="17">
        <v>3776</v>
      </c>
      <c r="E45" s="642">
        <v>18461</v>
      </c>
      <c r="F45" s="360"/>
      <c r="G45" s="360">
        <v>17701</v>
      </c>
      <c r="H45" s="408">
        <f t="shared" si="1"/>
        <v>-4.1167867396132465</v>
      </c>
      <c r="I45" s="535">
        <f>(121.7/132.4)*100-100</f>
        <v>-8.081570996978854</v>
      </c>
      <c r="J45" s="210">
        <f>(96/0.92)-100</f>
        <v>4.347826086956516</v>
      </c>
    </row>
    <row r="46" spans="1:10" ht="27" customHeight="1">
      <c r="A46" s="390">
        <v>7</v>
      </c>
      <c r="B46" s="387" t="s">
        <v>190</v>
      </c>
      <c r="C46" s="404"/>
      <c r="D46" s="17">
        <v>1134</v>
      </c>
      <c r="E46" s="642">
        <v>17847</v>
      </c>
      <c r="F46" s="360"/>
      <c r="G46" s="360">
        <v>18740</v>
      </c>
      <c r="H46" s="537">
        <f t="shared" si="1"/>
        <v>5.003642068695015</v>
      </c>
      <c r="I46" s="535">
        <f>(121.3/125.7)*100-100</f>
        <v>-3.5003977724741446</v>
      </c>
      <c r="J46" s="210">
        <f>(105/0.96)-100</f>
        <v>9.375</v>
      </c>
    </row>
    <row r="47" spans="1:10" ht="14.25" customHeight="1">
      <c r="A47" s="390">
        <v>8</v>
      </c>
      <c r="B47" s="387" t="s">
        <v>33</v>
      </c>
      <c r="C47" s="404"/>
      <c r="D47" s="17">
        <v>879</v>
      </c>
      <c r="E47" s="642">
        <v>6405</v>
      </c>
      <c r="F47" s="360"/>
      <c r="G47" s="360">
        <v>7101</v>
      </c>
      <c r="H47" s="537">
        <f t="shared" si="1"/>
        <v>10.866510538641691</v>
      </c>
      <c r="I47" s="535">
        <f>(118.5/132.4)*100-100</f>
        <v>-10.498489425981873</v>
      </c>
      <c r="J47" s="210">
        <f>(111/0.9)-100</f>
        <v>23.33333333333333</v>
      </c>
    </row>
    <row r="48" spans="1:10" ht="3.75" customHeight="1">
      <c r="A48" s="391"/>
      <c r="B48" s="14"/>
      <c r="C48" s="11"/>
      <c r="D48" s="219"/>
      <c r="E48" s="14"/>
      <c r="F48" s="220"/>
      <c r="G48" s="220"/>
      <c r="H48" s="15"/>
      <c r="I48" s="15"/>
      <c r="J48" s="223"/>
    </row>
    <row r="49" spans="1:10" ht="15" customHeight="1">
      <c r="A49" s="348" t="s">
        <v>198</v>
      </c>
      <c r="B49" s="16"/>
      <c r="C49" s="16"/>
      <c r="D49" s="395"/>
      <c r="E49" s="16"/>
      <c r="F49" s="16"/>
      <c r="G49" s="16"/>
      <c r="H49" s="16"/>
      <c r="I49" s="16"/>
      <c r="J49" s="396"/>
    </row>
    <row r="50" spans="1:10" ht="15" customHeight="1">
      <c r="A50" s="397" t="s">
        <v>196</v>
      </c>
      <c r="B50" s="16"/>
      <c r="C50" s="16"/>
      <c r="D50" s="395"/>
      <c r="E50" s="16"/>
      <c r="F50" s="16"/>
      <c r="G50" s="16"/>
      <c r="H50" s="16"/>
      <c r="I50" s="16"/>
      <c r="J50" s="396"/>
    </row>
    <row r="51" spans="1:9" ht="15" customHeight="1">
      <c r="A51" s="348" t="s">
        <v>197</v>
      </c>
      <c r="D51" s="16"/>
      <c r="E51" s="16"/>
      <c r="F51" s="16"/>
      <c r="G51" s="16"/>
      <c r="H51" s="16"/>
      <c r="I51" s="16"/>
    </row>
    <row r="52" s="3" customFormat="1" ht="12.75" customHeight="1">
      <c r="J52" s="4"/>
    </row>
    <row r="53" s="3" customFormat="1" ht="15.75">
      <c r="J53" s="4"/>
    </row>
  </sheetData>
  <sheetProtection/>
  <mergeCells count="19">
    <mergeCell ref="E2:G2"/>
    <mergeCell ref="C4:H4"/>
    <mergeCell ref="C2:D3"/>
    <mergeCell ref="E36:G36"/>
    <mergeCell ref="H36:J37"/>
    <mergeCell ref="G37:G38"/>
    <mergeCell ref="D36:D38"/>
    <mergeCell ref="E37:E38"/>
    <mergeCell ref="H19:J20"/>
    <mergeCell ref="D19:D21"/>
    <mergeCell ref="E20:E21"/>
    <mergeCell ref="A19:A21"/>
    <mergeCell ref="A36:A38"/>
    <mergeCell ref="A17:J17"/>
    <mergeCell ref="A34:J34"/>
    <mergeCell ref="B19:C21"/>
    <mergeCell ref="B36:C38"/>
    <mergeCell ref="E19:G19"/>
    <mergeCell ref="G20:G21"/>
  </mergeCells>
  <printOptions/>
  <pageMargins left="0.16" right="0" top="0.46" bottom="0" header="0.3" footer="0.16"/>
  <pageSetup horizontalDpi="600" verticalDpi="600" orientation="portrait" paperSize="9" r:id="rId4"/>
  <headerFooter alignWithMargins="0">
    <oddHeader>&amp;C8</oddHeader>
  </headerFooter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O8" sqref="O8"/>
    </sheetView>
  </sheetViews>
  <sheetFormatPr defaultColWidth="9.33203125" defaultRowHeight="12.75"/>
  <cols>
    <col min="1" max="1" width="14.66015625" style="496" customWidth="1"/>
    <col min="2" max="15" width="8.83203125" style="496" customWidth="1"/>
    <col min="16" max="16" width="1.171875" style="496" customWidth="1"/>
    <col min="17" max="17" width="7.66015625" style="496" customWidth="1"/>
    <col min="18" max="18" width="1.171875" style="496" customWidth="1"/>
    <col min="19" max="19" width="4.16015625" style="496" customWidth="1"/>
    <col min="20" max="16384" width="9.33203125" style="496" customWidth="1"/>
  </cols>
  <sheetData>
    <row r="1" spans="1:19" ht="16.5">
      <c r="A1" s="495" t="s">
        <v>254</v>
      </c>
      <c r="S1" s="589">
        <v>17</v>
      </c>
    </row>
    <row r="2" ht="23.25" customHeight="1">
      <c r="S2" s="589"/>
    </row>
    <row r="3" spans="1:19" ht="26.25" customHeight="1">
      <c r="A3" s="498"/>
      <c r="B3" s="590" t="s">
        <v>59</v>
      </c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91"/>
      <c r="R3" s="592"/>
      <c r="S3" s="589"/>
    </row>
    <row r="4" spans="1:19" ht="27.75" customHeight="1">
      <c r="A4" s="499"/>
      <c r="B4" s="500">
        <v>1994</v>
      </c>
      <c r="C4" s="501">
        <v>1995</v>
      </c>
      <c r="D4" s="501">
        <v>1996</v>
      </c>
      <c r="E4" s="501">
        <v>1997</v>
      </c>
      <c r="F4" s="501">
        <v>1998</v>
      </c>
      <c r="G4" s="501">
        <v>1999</v>
      </c>
      <c r="H4" s="501">
        <v>2000</v>
      </c>
      <c r="I4" s="501">
        <v>2001</v>
      </c>
      <c r="J4" s="501">
        <v>2002</v>
      </c>
      <c r="K4" s="501">
        <v>2003</v>
      </c>
      <c r="L4" s="501">
        <v>2004</v>
      </c>
      <c r="M4" s="501">
        <v>2005</v>
      </c>
      <c r="N4" s="501">
        <v>2006</v>
      </c>
      <c r="O4" s="651">
        <v>2007</v>
      </c>
      <c r="P4" s="500"/>
      <c r="Q4" s="593">
        <v>2008</v>
      </c>
      <c r="R4" s="594"/>
      <c r="S4" s="589"/>
    </row>
    <row r="5" spans="1:19" ht="45" customHeight="1">
      <c r="A5" s="502" t="s">
        <v>46</v>
      </c>
      <c r="B5" s="503">
        <v>63.235294117647065</v>
      </c>
      <c r="C5" s="504">
        <v>67.09558823529412</v>
      </c>
      <c r="D5" s="504">
        <v>71.69117647058825</v>
      </c>
      <c r="E5" s="504">
        <v>76.77696078431373</v>
      </c>
      <c r="F5" s="504">
        <v>79.32769607843137</v>
      </c>
      <c r="G5" s="504">
        <v>86.24264705882354</v>
      </c>
      <c r="H5" s="504">
        <v>84.09823529411766</v>
      </c>
      <c r="I5" s="504">
        <v>83.98946078431372</v>
      </c>
      <c r="J5" s="504">
        <v>91.37058823529411</v>
      </c>
      <c r="K5" s="504">
        <v>97.04240196078432</v>
      </c>
      <c r="L5" s="504">
        <v>102</v>
      </c>
      <c r="M5" s="504">
        <v>112</v>
      </c>
      <c r="N5" s="504">
        <v>116.4</v>
      </c>
      <c r="O5" s="507">
        <v>129.1</v>
      </c>
      <c r="P5" s="503"/>
      <c r="Q5" s="505">
        <v>121.9</v>
      </c>
      <c r="R5" s="506">
        <v>1</v>
      </c>
      <c r="S5" s="589"/>
    </row>
    <row r="6" spans="1:19" ht="45" customHeight="1">
      <c r="A6" s="502" t="s">
        <v>47</v>
      </c>
      <c r="B6" s="503">
        <v>62.254901960784316</v>
      </c>
      <c r="C6" s="504">
        <v>67.27941176470588</v>
      </c>
      <c r="D6" s="504">
        <v>74.32598039215686</v>
      </c>
      <c r="E6" s="504">
        <v>77.32843137254902</v>
      </c>
      <c r="F6" s="504">
        <v>82.43553921568628</v>
      </c>
      <c r="G6" s="504">
        <v>85.4656862745098</v>
      </c>
      <c r="H6" s="504">
        <v>81.81397058823529</v>
      </c>
      <c r="I6" s="504">
        <v>83.44558823529412</v>
      </c>
      <c r="J6" s="504">
        <v>93.39068627450982</v>
      </c>
      <c r="K6" s="504">
        <v>98.28553921568628</v>
      </c>
      <c r="L6" s="504">
        <v>106.3</v>
      </c>
      <c r="M6" s="504">
        <v>111.7</v>
      </c>
      <c r="N6" s="504">
        <v>119.31</v>
      </c>
      <c r="O6" s="507">
        <v>126.4</v>
      </c>
      <c r="P6" s="503"/>
      <c r="Q6" s="507">
        <v>122.4</v>
      </c>
      <c r="R6" s="506">
        <v>1</v>
      </c>
      <c r="S6" s="589"/>
    </row>
    <row r="7" spans="1:19" ht="45" customHeight="1">
      <c r="A7" s="502" t="s">
        <v>48</v>
      </c>
      <c r="B7" s="503">
        <v>64.4607843137255</v>
      </c>
      <c r="C7" s="504">
        <v>69.36274509803923</v>
      </c>
      <c r="D7" s="504">
        <v>77.69607843137256</v>
      </c>
      <c r="E7" s="504">
        <v>75.8578431372549</v>
      </c>
      <c r="F7" s="504">
        <v>86.47573529411765</v>
      </c>
      <c r="G7" s="504">
        <v>85.2325980392157</v>
      </c>
      <c r="H7" s="504">
        <v>78.93921568627452</v>
      </c>
      <c r="I7" s="504">
        <v>87.4857843137255</v>
      </c>
      <c r="J7" s="504">
        <v>98.28553921568628</v>
      </c>
      <c r="K7" s="504">
        <v>101.93725490196078</v>
      </c>
      <c r="L7" s="504">
        <v>109.5</v>
      </c>
      <c r="M7" s="504">
        <v>114.6</v>
      </c>
      <c r="N7" s="504">
        <v>122</v>
      </c>
      <c r="O7" s="507">
        <v>126.4</v>
      </c>
      <c r="P7" s="506">
        <v>1</v>
      </c>
      <c r="Q7" s="507">
        <v>120.2</v>
      </c>
      <c r="R7" s="506">
        <v>2</v>
      </c>
      <c r="S7" s="589"/>
    </row>
    <row r="8" spans="1:19" ht="45" customHeight="1">
      <c r="A8" s="510" t="s">
        <v>49</v>
      </c>
      <c r="B8" s="503">
        <v>65.74754901960785</v>
      </c>
      <c r="C8" s="504">
        <v>70.28186274509804</v>
      </c>
      <c r="D8" s="504">
        <v>77.94117647058825</v>
      </c>
      <c r="E8" s="504">
        <v>80.88235294117648</v>
      </c>
      <c r="F8" s="504">
        <v>88.41813725490196</v>
      </c>
      <c r="G8" s="504">
        <v>85.2325980392157</v>
      </c>
      <c r="H8" s="504">
        <v>79.56078431372549</v>
      </c>
      <c r="I8" s="504">
        <v>89.19509803921568</v>
      </c>
      <c r="J8" s="504">
        <v>98.51862745098039</v>
      </c>
      <c r="K8" s="504">
        <v>102.7142156862745</v>
      </c>
      <c r="L8" s="504">
        <v>111.3</v>
      </c>
      <c r="M8" s="504">
        <v>115.2</v>
      </c>
      <c r="N8" s="504">
        <v>125</v>
      </c>
      <c r="O8" s="507">
        <v>126.3</v>
      </c>
      <c r="P8" s="506">
        <v>1</v>
      </c>
      <c r="Q8" s="508"/>
      <c r="R8" s="509"/>
      <c r="S8" s="589"/>
    </row>
    <row r="9" spans="1:19" s="515" customFormat="1" ht="45" customHeight="1">
      <c r="A9" s="511" t="s">
        <v>10</v>
      </c>
      <c r="B9" s="512">
        <v>63.92463235294118</v>
      </c>
      <c r="C9" s="512">
        <v>68.50490196078431</v>
      </c>
      <c r="D9" s="512">
        <v>75.41360294117648</v>
      </c>
      <c r="E9" s="512">
        <v>77.71139705882354</v>
      </c>
      <c r="F9" s="512">
        <v>84.16427696078432</v>
      </c>
      <c r="G9" s="512">
        <v>85.54338235294118</v>
      </c>
      <c r="H9" s="512">
        <v>81.10305147058824</v>
      </c>
      <c r="I9" s="512">
        <v>86.02898284313726</v>
      </c>
      <c r="J9" s="512">
        <v>95.39136029411765</v>
      </c>
      <c r="K9" s="512">
        <v>99.99485294117646</v>
      </c>
      <c r="L9" s="512">
        <v>107.275</v>
      </c>
      <c r="M9" s="512">
        <v>113.375</v>
      </c>
      <c r="N9" s="512">
        <v>120.6775</v>
      </c>
      <c r="O9" s="652">
        <v>127.1</v>
      </c>
      <c r="P9" s="653"/>
      <c r="Q9" s="513"/>
      <c r="R9" s="514"/>
      <c r="S9" s="589"/>
    </row>
    <row r="10" ht="12.75">
      <c r="S10" s="589"/>
    </row>
    <row r="11" spans="1:19" ht="18" customHeight="1">
      <c r="A11" s="516" t="s">
        <v>221</v>
      </c>
      <c r="D11" s="534"/>
      <c r="E11" s="534"/>
      <c r="F11" s="534"/>
      <c r="G11" s="534"/>
      <c r="H11" s="534"/>
      <c r="I11" s="534"/>
      <c r="J11" s="534"/>
      <c r="K11" s="534"/>
      <c r="L11" s="534"/>
      <c r="M11" s="534"/>
      <c r="N11" s="534"/>
      <c r="O11" s="534"/>
      <c r="P11" s="534"/>
      <c r="S11" s="589"/>
    </row>
    <row r="12" spans="1:19" ht="18" customHeight="1">
      <c r="A12" s="516" t="s">
        <v>222</v>
      </c>
      <c r="S12" s="589"/>
    </row>
    <row r="13" ht="12.75">
      <c r="S13" s="589"/>
    </row>
    <row r="14" ht="12.75">
      <c r="S14" s="589"/>
    </row>
    <row r="15" ht="12.75">
      <c r="S15" s="589"/>
    </row>
    <row r="16" ht="12.75">
      <c r="S16" s="589"/>
    </row>
    <row r="17" ht="12.75">
      <c r="S17" s="589"/>
    </row>
    <row r="18" ht="12.75">
      <c r="S18" s="497"/>
    </row>
  </sheetData>
  <sheetProtection/>
  <mergeCells count="3">
    <mergeCell ref="S1:S17"/>
    <mergeCell ref="B3:R3"/>
    <mergeCell ref="Q4:R4"/>
  </mergeCells>
  <printOptions/>
  <pageMargins left="0.5" right="0.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4">
      <pane xSplit="3" ySplit="2" topLeftCell="D6" activePane="bottomRight" state="frozen"/>
      <selection pane="topLeft" activeCell="A4" sqref="A4"/>
      <selection pane="topRight" activeCell="D4" sqref="D4"/>
      <selection pane="bottomLeft" activeCell="A6" sqref="A6"/>
      <selection pane="bottomRight" activeCell="L6" sqref="L6"/>
    </sheetView>
  </sheetViews>
  <sheetFormatPr defaultColWidth="8.83203125" defaultRowHeight="12.75"/>
  <cols>
    <col min="1" max="1" width="9.33203125" style="79" customWidth="1"/>
    <col min="2" max="2" width="41" style="79" customWidth="1"/>
    <col min="3" max="3" width="11" style="79" customWidth="1"/>
    <col min="4" max="12" width="9.83203125" style="79" customWidth="1"/>
    <col min="13" max="13" width="4.16015625" style="79" customWidth="1"/>
    <col min="14" max="16384" width="8.83203125" style="79" customWidth="1"/>
  </cols>
  <sheetData>
    <row r="1" spans="1:13" ht="27.75" customHeight="1">
      <c r="A1" s="155" t="s">
        <v>228</v>
      </c>
      <c r="M1" s="570">
        <v>18</v>
      </c>
    </row>
    <row r="2" spans="1:13" ht="19.5" customHeight="1">
      <c r="A2" s="139"/>
      <c r="I2" s="79" t="s">
        <v>50</v>
      </c>
      <c r="M2" s="595"/>
    </row>
    <row r="3" spans="4:13" ht="12.75">
      <c r="D3" s="99"/>
      <c r="E3" s="99"/>
      <c r="F3" s="99"/>
      <c r="G3" s="99"/>
      <c r="H3" s="99"/>
      <c r="I3" s="99"/>
      <c r="J3" s="99"/>
      <c r="K3" s="99"/>
      <c r="L3" s="99"/>
      <c r="M3" s="595"/>
    </row>
    <row r="4" spans="1:13" ht="33.75" customHeight="1">
      <c r="A4" s="596" t="s">
        <v>51</v>
      </c>
      <c r="B4" s="598" t="s">
        <v>15</v>
      </c>
      <c r="C4" s="600" t="s">
        <v>9</v>
      </c>
      <c r="D4" s="405">
        <v>2006</v>
      </c>
      <c r="E4" s="573">
        <v>2007</v>
      </c>
      <c r="F4" s="574"/>
      <c r="G4" s="574"/>
      <c r="H4" s="574"/>
      <c r="I4" s="575"/>
      <c r="J4" s="573">
        <v>2008</v>
      </c>
      <c r="K4" s="574"/>
      <c r="L4" s="581"/>
      <c r="M4" s="595"/>
    </row>
    <row r="5" spans="1:13" ht="24" customHeight="1">
      <c r="A5" s="597"/>
      <c r="B5" s="599"/>
      <c r="C5" s="601"/>
      <c r="D5" s="249" t="s">
        <v>178</v>
      </c>
      <c r="E5" s="142" t="s">
        <v>135</v>
      </c>
      <c r="F5" s="141" t="s">
        <v>137</v>
      </c>
      <c r="G5" s="142" t="s">
        <v>201</v>
      </c>
      <c r="H5" s="142" t="s">
        <v>203</v>
      </c>
      <c r="I5" s="249" t="s">
        <v>178</v>
      </c>
      <c r="J5" s="142" t="s">
        <v>135</v>
      </c>
      <c r="K5" s="142" t="s">
        <v>205</v>
      </c>
      <c r="L5" s="142" t="s">
        <v>209</v>
      </c>
      <c r="M5" s="595"/>
    </row>
    <row r="6" spans="1:13" ht="30.75" customHeight="1">
      <c r="A6" s="143"/>
      <c r="B6" s="144" t="s">
        <v>53</v>
      </c>
      <c r="C6" s="263">
        <v>10000</v>
      </c>
      <c r="D6" s="321">
        <v>145.125</v>
      </c>
      <c r="E6" s="318">
        <v>156.2</v>
      </c>
      <c r="F6" s="318">
        <v>151.8</v>
      </c>
      <c r="G6" s="318">
        <v>150.2</v>
      </c>
      <c r="H6" s="318">
        <v>156.2</v>
      </c>
      <c r="I6" s="321">
        <f>(E6+F6+G6+H6)/4</f>
        <v>153.6</v>
      </c>
      <c r="J6" s="318">
        <v>153.3</v>
      </c>
      <c r="K6" s="318">
        <v>166.3</v>
      </c>
      <c r="L6" s="318">
        <v>180.1</v>
      </c>
      <c r="M6" s="595"/>
    </row>
    <row r="7" spans="1:13" ht="30.75" customHeight="1">
      <c r="A7" s="145">
        <v>0</v>
      </c>
      <c r="B7" s="146" t="s">
        <v>17</v>
      </c>
      <c r="C7" s="194">
        <v>1621</v>
      </c>
      <c r="D7" s="322">
        <v>146.7</v>
      </c>
      <c r="E7" s="319">
        <v>160.3</v>
      </c>
      <c r="F7" s="319">
        <v>163.6</v>
      </c>
      <c r="G7" s="319">
        <v>168.2</v>
      </c>
      <c r="H7" s="319">
        <v>183.8</v>
      </c>
      <c r="I7" s="322">
        <f aca="true" t="shared" si="0" ref="I7:I14">(E7+F7+G7+H7)/4</f>
        <v>168.975</v>
      </c>
      <c r="J7" s="319">
        <v>185.9</v>
      </c>
      <c r="K7" s="319">
        <v>189.9</v>
      </c>
      <c r="L7" s="319">
        <v>200.1</v>
      </c>
      <c r="M7" s="595"/>
    </row>
    <row r="8" spans="1:13" ht="30.75" customHeight="1">
      <c r="A8" s="147">
        <v>2</v>
      </c>
      <c r="B8" s="148" t="s">
        <v>23</v>
      </c>
      <c r="C8" s="194">
        <v>221</v>
      </c>
      <c r="D8" s="322">
        <v>146.775</v>
      </c>
      <c r="E8" s="319">
        <v>161</v>
      </c>
      <c r="F8" s="319">
        <v>158.3</v>
      </c>
      <c r="G8" s="319">
        <v>156.4</v>
      </c>
      <c r="H8" s="319">
        <v>156.9</v>
      </c>
      <c r="I8" s="322">
        <f t="shared" si="0"/>
        <v>158.15</v>
      </c>
      <c r="J8" s="319">
        <v>141.3</v>
      </c>
      <c r="K8" s="319">
        <v>132.1</v>
      </c>
      <c r="L8" s="319">
        <v>137.6</v>
      </c>
      <c r="M8" s="595"/>
    </row>
    <row r="9" spans="1:13" ht="30.75" customHeight="1">
      <c r="A9" s="149">
        <v>3</v>
      </c>
      <c r="B9" s="150" t="s">
        <v>54</v>
      </c>
      <c r="C9" s="194">
        <v>1789</v>
      </c>
      <c r="D9" s="322">
        <v>214.2</v>
      </c>
      <c r="E9" s="319">
        <v>224.1</v>
      </c>
      <c r="F9" s="319">
        <v>217.3</v>
      </c>
      <c r="G9" s="319">
        <v>208.5</v>
      </c>
      <c r="H9" s="319">
        <v>227</v>
      </c>
      <c r="I9" s="322">
        <f t="shared" si="0"/>
        <v>219.225</v>
      </c>
      <c r="J9" s="319">
        <v>240.1</v>
      </c>
      <c r="K9" s="319">
        <v>311.4</v>
      </c>
      <c r="L9" s="319">
        <v>351.6</v>
      </c>
      <c r="M9" s="595"/>
    </row>
    <row r="10" spans="1:13" ht="30.75" customHeight="1">
      <c r="A10" s="149">
        <v>4</v>
      </c>
      <c r="B10" s="150" t="s">
        <v>55</v>
      </c>
      <c r="C10" s="194">
        <v>113</v>
      </c>
      <c r="D10" s="322">
        <v>118.875</v>
      </c>
      <c r="E10" s="319">
        <v>163.8</v>
      </c>
      <c r="F10" s="319">
        <v>158.9</v>
      </c>
      <c r="G10" s="319">
        <v>171.3</v>
      </c>
      <c r="H10" s="319">
        <v>183.1</v>
      </c>
      <c r="I10" s="322">
        <f t="shared" si="0"/>
        <v>169.275</v>
      </c>
      <c r="J10" s="319">
        <v>212.5</v>
      </c>
      <c r="K10" s="319">
        <v>265.6</v>
      </c>
      <c r="L10" s="319">
        <v>260</v>
      </c>
      <c r="M10" s="595"/>
    </row>
    <row r="11" spans="1:13" ht="30.75" customHeight="1">
      <c r="A11" s="149">
        <v>5</v>
      </c>
      <c r="B11" s="150" t="s">
        <v>56</v>
      </c>
      <c r="C11" s="194">
        <v>467</v>
      </c>
      <c r="D11" s="322">
        <v>122.75</v>
      </c>
      <c r="E11" s="319">
        <v>133.9</v>
      </c>
      <c r="F11" s="319">
        <v>130.3</v>
      </c>
      <c r="G11" s="319">
        <v>129</v>
      </c>
      <c r="H11" s="319">
        <v>129.6</v>
      </c>
      <c r="I11" s="322">
        <f t="shared" si="0"/>
        <v>130.70000000000002</v>
      </c>
      <c r="J11" s="319">
        <v>121.9</v>
      </c>
      <c r="K11" s="319">
        <v>121.4</v>
      </c>
      <c r="L11" s="319">
        <v>121.3</v>
      </c>
      <c r="M11" s="595"/>
    </row>
    <row r="12" spans="1:13" ht="30.75" customHeight="1">
      <c r="A12" s="149">
        <v>6</v>
      </c>
      <c r="B12" s="150" t="s">
        <v>26</v>
      </c>
      <c r="C12" s="194">
        <v>3776</v>
      </c>
      <c r="D12" s="322">
        <v>128.425</v>
      </c>
      <c r="E12" s="319">
        <v>137.4</v>
      </c>
      <c r="F12" s="319">
        <v>130.2</v>
      </c>
      <c r="G12" s="319">
        <v>129.6</v>
      </c>
      <c r="H12" s="319">
        <v>130.2</v>
      </c>
      <c r="I12" s="322">
        <f t="shared" si="0"/>
        <v>131.85000000000002</v>
      </c>
      <c r="J12" s="319">
        <v>119.6</v>
      </c>
      <c r="K12" s="319">
        <v>117.8</v>
      </c>
      <c r="L12" s="319">
        <v>127.8</v>
      </c>
      <c r="M12" s="595"/>
    </row>
    <row r="13" spans="1:13" ht="30.75" customHeight="1">
      <c r="A13" s="149">
        <v>7</v>
      </c>
      <c r="B13" s="148" t="s">
        <v>57</v>
      </c>
      <c r="C13" s="194">
        <v>1134</v>
      </c>
      <c r="D13" s="322">
        <v>117.05</v>
      </c>
      <c r="E13" s="319">
        <v>127.2</v>
      </c>
      <c r="F13" s="319">
        <v>124</v>
      </c>
      <c r="G13" s="319">
        <v>126</v>
      </c>
      <c r="H13" s="319">
        <v>124.5</v>
      </c>
      <c r="I13" s="322">
        <f t="shared" si="0"/>
        <v>125.425</v>
      </c>
      <c r="J13" s="319">
        <v>119.7</v>
      </c>
      <c r="K13" s="319">
        <v>120</v>
      </c>
      <c r="L13" s="319">
        <v>124.2</v>
      </c>
      <c r="M13" s="595"/>
    </row>
    <row r="14" spans="1:13" ht="30.75" customHeight="1">
      <c r="A14" s="151">
        <v>8</v>
      </c>
      <c r="B14" s="152" t="s">
        <v>33</v>
      </c>
      <c r="C14" s="265">
        <v>879</v>
      </c>
      <c r="D14" s="323">
        <v>124.4</v>
      </c>
      <c r="E14" s="320">
        <v>138.4</v>
      </c>
      <c r="F14" s="320">
        <v>134</v>
      </c>
      <c r="G14" s="320">
        <v>124.7</v>
      </c>
      <c r="H14" s="320">
        <v>124.7</v>
      </c>
      <c r="I14" s="323">
        <f t="shared" si="0"/>
        <v>130.45</v>
      </c>
      <c r="J14" s="320">
        <v>117.1</v>
      </c>
      <c r="K14" s="320">
        <v>115.8</v>
      </c>
      <c r="L14" s="320">
        <v>122.6</v>
      </c>
      <c r="M14" s="595"/>
    </row>
    <row r="15" ht="12.75">
      <c r="M15" s="595"/>
    </row>
    <row r="16" spans="1:13" ht="12.75">
      <c r="A16" s="154" t="s">
        <v>140</v>
      </c>
      <c r="M16" s="595"/>
    </row>
    <row r="17" spans="1:13" ht="15.75">
      <c r="A17" s="76" t="s">
        <v>31</v>
      </c>
      <c r="M17" s="595"/>
    </row>
    <row r="18" spans="1:13" ht="15.75">
      <c r="A18" s="76" t="s">
        <v>32</v>
      </c>
      <c r="M18" s="595"/>
    </row>
  </sheetData>
  <sheetProtection/>
  <mergeCells count="6">
    <mergeCell ref="M1:M18"/>
    <mergeCell ref="A4:A5"/>
    <mergeCell ref="B4:B5"/>
    <mergeCell ref="C4:C5"/>
    <mergeCell ref="E4:I4"/>
    <mergeCell ref="J4:L4"/>
  </mergeCells>
  <printOptions/>
  <pageMargins left="0.52" right="0.19" top="0.79" bottom="0.54" header="0.5" footer="0.3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4"/>
  <sheetViews>
    <sheetView zoomScalePageLayoutView="0" workbookViewId="0" topLeftCell="A1">
      <pane xSplit="3" ySplit="5" topLeftCell="D1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K11" sqref="K11"/>
    </sheetView>
  </sheetViews>
  <sheetFormatPr defaultColWidth="11.5" defaultRowHeight="12.75"/>
  <cols>
    <col min="1" max="1" width="9" style="79" customWidth="1"/>
    <col min="2" max="2" width="45.16015625" style="79" customWidth="1"/>
    <col min="3" max="12" width="9.16015625" style="79" customWidth="1"/>
    <col min="13" max="13" width="4.83203125" style="79" customWidth="1"/>
    <col min="14" max="14" width="4.5" style="79" customWidth="1"/>
    <col min="15" max="16384" width="11.5" style="79" customWidth="1"/>
  </cols>
  <sheetData>
    <row r="1" spans="1:13" ht="27" customHeight="1">
      <c r="A1" s="155" t="s">
        <v>229</v>
      </c>
      <c r="B1" s="154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602">
        <v>19</v>
      </c>
    </row>
    <row r="2" spans="1:13" ht="18.75" customHeight="1">
      <c r="A2" s="139"/>
      <c r="B2" s="154"/>
      <c r="C2" s="158"/>
      <c r="F2" s="158"/>
      <c r="G2" s="158"/>
      <c r="H2" s="158"/>
      <c r="I2" s="158" t="s">
        <v>59</v>
      </c>
      <c r="J2" s="158"/>
      <c r="K2" s="158"/>
      <c r="L2" s="158"/>
      <c r="M2" s="603"/>
    </row>
    <row r="3" spans="1:13" ht="15.75" customHeight="1">
      <c r="A3" s="139"/>
      <c r="B3" s="154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603"/>
    </row>
    <row r="4" spans="1:13" ht="20.25" customHeight="1">
      <c r="A4" s="596" t="s">
        <v>60</v>
      </c>
      <c r="B4" s="598" t="s">
        <v>15</v>
      </c>
      <c r="C4" s="600" t="s">
        <v>9</v>
      </c>
      <c r="D4" s="405">
        <v>2006</v>
      </c>
      <c r="E4" s="573">
        <v>2007</v>
      </c>
      <c r="F4" s="574"/>
      <c r="G4" s="574"/>
      <c r="H4" s="574"/>
      <c r="I4" s="575"/>
      <c r="J4" s="573">
        <v>2008</v>
      </c>
      <c r="K4" s="574"/>
      <c r="L4" s="581"/>
      <c r="M4" s="603"/>
    </row>
    <row r="5" spans="1:13" ht="19.5" customHeight="1">
      <c r="A5" s="597"/>
      <c r="B5" s="604"/>
      <c r="C5" s="605"/>
      <c r="D5" s="98" t="s">
        <v>178</v>
      </c>
      <c r="E5" s="142" t="s">
        <v>5</v>
      </c>
      <c r="F5" s="142" t="s">
        <v>137</v>
      </c>
      <c r="G5" s="142" t="s">
        <v>136</v>
      </c>
      <c r="H5" s="142" t="s">
        <v>202</v>
      </c>
      <c r="I5" s="249" t="s">
        <v>178</v>
      </c>
      <c r="J5" s="142" t="s">
        <v>211</v>
      </c>
      <c r="K5" s="142" t="s">
        <v>212</v>
      </c>
      <c r="L5" s="142" t="s">
        <v>210</v>
      </c>
      <c r="M5" s="603"/>
    </row>
    <row r="6" spans="1:13" ht="24" customHeight="1">
      <c r="A6" s="159"/>
      <c r="B6" s="42" t="s">
        <v>53</v>
      </c>
      <c r="C6" s="324">
        <v>10000</v>
      </c>
      <c r="D6" s="259">
        <v>145.125</v>
      </c>
      <c r="E6" s="318">
        <v>156.2</v>
      </c>
      <c r="F6" s="318">
        <v>151.8</v>
      </c>
      <c r="G6" s="318">
        <v>150.2</v>
      </c>
      <c r="H6" s="318">
        <v>156.2</v>
      </c>
      <c r="I6" s="259">
        <f aca="true" t="shared" si="0" ref="I6:I11">(E6+F6+G6+H6)/4</f>
        <v>153.6</v>
      </c>
      <c r="J6" s="156">
        <v>153.3</v>
      </c>
      <c r="K6" s="156">
        <v>166.3</v>
      </c>
      <c r="L6" s="156">
        <v>180.1</v>
      </c>
      <c r="M6" s="603"/>
    </row>
    <row r="7" spans="1:13" s="162" customFormat="1" ht="19.5" customHeight="1">
      <c r="A7" s="160" t="s">
        <v>61</v>
      </c>
      <c r="B7" s="161" t="s">
        <v>17</v>
      </c>
      <c r="C7" s="194">
        <v>1621</v>
      </c>
      <c r="D7" s="189">
        <v>146.7</v>
      </c>
      <c r="E7" s="328">
        <v>160.3</v>
      </c>
      <c r="F7" s="328">
        <v>163.6</v>
      </c>
      <c r="G7" s="328">
        <v>168.2</v>
      </c>
      <c r="H7" s="328">
        <v>183.8</v>
      </c>
      <c r="I7" s="189">
        <f t="shared" si="0"/>
        <v>168.975</v>
      </c>
      <c r="J7" s="176">
        <v>185.9</v>
      </c>
      <c r="K7" s="176">
        <v>189.9</v>
      </c>
      <c r="L7" s="176">
        <v>200.1</v>
      </c>
      <c r="M7" s="603"/>
    </row>
    <row r="8" spans="1:13" s="162" customFormat="1" ht="15.75" customHeight="1">
      <c r="A8" s="163" t="s">
        <v>62</v>
      </c>
      <c r="B8" s="146" t="s">
        <v>63</v>
      </c>
      <c r="C8" s="195">
        <v>101</v>
      </c>
      <c r="D8" s="190">
        <v>134.375</v>
      </c>
      <c r="E8" s="319">
        <v>143.5</v>
      </c>
      <c r="F8" s="319">
        <v>145</v>
      </c>
      <c r="G8" s="319">
        <v>144</v>
      </c>
      <c r="H8" s="319">
        <v>143.4</v>
      </c>
      <c r="I8" s="190">
        <f t="shared" si="0"/>
        <v>143.975</v>
      </c>
      <c r="J8" s="157">
        <v>144.9</v>
      </c>
      <c r="K8" s="157">
        <v>147.9</v>
      </c>
      <c r="L8" s="157">
        <v>154</v>
      </c>
      <c r="M8" s="603"/>
    </row>
    <row r="9" spans="1:13" s="162" customFormat="1" ht="15.75" customHeight="1">
      <c r="A9" s="163" t="s">
        <v>64</v>
      </c>
      <c r="B9" s="146" t="s">
        <v>65</v>
      </c>
      <c r="C9" s="195">
        <v>266</v>
      </c>
      <c r="D9" s="190">
        <v>130.4</v>
      </c>
      <c r="E9" s="319">
        <v>140.2</v>
      </c>
      <c r="F9" s="319">
        <v>153.8</v>
      </c>
      <c r="G9" s="319">
        <v>156.3</v>
      </c>
      <c r="H9" s="319">
        <v>214.4</v>
      </c>
      <c r="I9" s="190">
        <f t="shared" si="0"/>
        <v>166.175</v>
      </c>
      <c r="J9" s="157">
        <v>215.6</v>
      </c>
      <c r="K9" s="157">
        <v>209.5</v>
      </c>
      <c r="L9" s="157">
        <v>217.8</v>
      </c>
      <c r="M9" s="603"/>
    </row>
    <row r="10" spans="1:13" s="162" customFormat="1" ht="23.25" customHeight="1">
      <c r="A10" s="163" t="s">
        <v>66</v>
      </c>
      <c r="B10" s="164" t="s">
        <v>67</v>
      </c>
      <c r="C10" s="195">
        <v>388</v>
      </c>
      <c r="D10" s="190">
        <v>205.35</v>
      </c>
      <c r="E10" s="319">
        <v>223.7</v>
      </c>
      <c r="F10" s="319">
        <v>235.8</v>
      </c>
      <c r="G10" s="319">
        <v>242.7</v>
      </c>
      <c r="H10" s="319">
        <v>266</v>
      </c>
      <c r="I10" s="190">
        <f t="shared" si="0"/>
        <v>242.05</v>
      </c>
      <c r="J10" s="157">
        <v>257</v>
      </c>
      <c r="K10" s="157">
        <v>277.3</v>
      </c>
      <c r="L10" s="157">
        <v>298.6</v>
      </c>
      <c r="M10" s="603"/>
    </row>
    <row r="11" spans="1:13" s="162" customFormat="1" ht="15.75" customHeight="1">
      <c r="A11" s="163" t="s">
        <v>68</v>
      </c>
      <c r="B11" s="146" t="s">
        <v>69</v>
      </c>
      <c r="C11" s="195">
        <v>472</v>
      </c>
      <c r="D11" s="190">
        <v>125.775</v>
      </c>
      <c r="E11" s="319">
        <v>134.6</v>
      </c>
      <c r="F11" s="319">
        <v>131.6</v>
      </c>
      <c r="G11" s="319">
        <v>135.5</v>
      </c>
      <c r="H11" s="319">
        <v>134.2</v>
      </c>
      <c r="I11" s="190">
        <f t="shared" si="0"/>
        <v>133.975</v>
      </c>
      <c r="J11" s="157">
        <v>161</v>
      </c>
      <c r="K11" s="157">
        <v>164.7</v>
      </c>
      <c r="L11" s="157">
        <v>166.7</v>
      </c>
      <c r="M11" s="603"/>
    </row>
    <row r="12" spans="1:13" s="162" customFormat="1" ht="8.25" customHeight="1">
      <c r="A12" s="163"/>
      <c r="B12" s="165" t="s">
        <v>70</v>
      </c>
      <c r="C12" s="195"/>
      <c r="D12" s="356"/>
      <c r="E12" s="330"/>
      <c r="F12" s="330"/>
      <c r="G12" s="330"/>
      <c r="H12" s="330"/>
      <c r="I12" s="356"/>
      <c r="J12" s="355"/>
      <c r="K12" s="355"/>
      <c r="L12" s="355"/>
      <c r="M12" s="603"/>
    </row>
    <row r="13" spans="1:13" s="162" customFormat="1" ht="15" customHeight="1">
      <c r="A13" s="163"/>
      <c r="B13" s="165" t="s">
        <v>71</v>
      </c>
      <c r="C13" s="196">
        <v>196</v>
      </c>
      <c r="D13" s="191">
        <v>118.775</v>
      </c>
      <c r="E13" s="332">
        <v>125.7</v>
      </c>
      <c r="F13" s="332">
        <v>123.2</v>
      </c>
      <c r="G13" s="332">
        <v>121.7</v>
      </c>
      <c r="H13" s="332">
        <v>120.6</v>
      </c>
      <c r="I13" s="191">
        <f aca="true" t="shared" si="1" ref="I13:I18">(E13+F13+G13+H13)/4</f>
        <v>122.80000000000001</v>
      </c>
      <c r="J13" s="184">
        <v>118.5</v>
      </c>
      <c r="K13" s="184">
        <v>118.5</v>
      </c>
      <c r="L13" s="184">
        <v>117.2</v>
      </c>
      <c r="M13" s="603"/>
    </row>
    <row r="14" spans="1:13" s="162" customFormat="1" ht="15.75" customHeight="1">
      <c r="A14" s="163" t="s">
        <v>72</v>
      </c>
      <c r="B14" s="146" t="s">
        <v>73</v>
      </c>
      <c r="C14" s="195">
        <v>227</v>
      </c>
      <c r="D14" s="190">
        <v>128.6</v>
      </c>
      <c r="E14" s="319">
        <v>149.1</v>
      </c>
      <c r="F14" s="319">
        <v>142.7</v>
      </c>
      <c r="G14" s="319">
        <v>150.9</v>
      </c>
      <c r="H14" s="319">
        <v>155.5</v>
      </c>
      <c r="I14" s="190">
        <f t="shared" si="1"/>
        <v>149.54999999999998</v>
      </c>
      <c r="J14" s="157">
        <v>132.8</v>
      </c>
      <c r="K14" s="157">
        <v>125</v>
      </c>
      <c r="L14" s="157">
        <v>141.8</v>
      </c>
      <c r="M14" s="603"/>
    </row>
    <row r="15" spans="1:13" s="162" customFormat="1" ht="24.75" customHeight="1">
      <c r="A15" s="163" t="s">
        <v>74</v>
      </c>
      <c r="B15" s="164" t="s">
        <v>75</v>
      </c>
      <c r="C15" s="195">
        <v>167</v>
      </c>
      <c r="D15" s="190">
        <v>127.575</v>
      </c>
      <c r="E15" s="319">
        <v>142.3</v>
      </c>
      <c r="F15" s="319">
        <v>142.2</v>
      </c>
      <c r="G15" s="319">
        <v>145.3</v>
      </c>
      <c r="H15" s="319">
        <v>146.8</v>
      </c>
      <c r="I15" s="190">
        <f t="shared" si="1"/>
        <v>144.15</v>
      </c>
      <c r="J15" s="157">
        <v>140.7</v>
      </c>
      <c r="K15" s="157">
        <v>140.5</v>
      </c>
      <c r="L15" s="157">
        <v>144.6</v>
      </c>
      <c r="M15" s="603"/>
    </row>
    <row r="16" spans="1:13" s="162" customFormat="1" ht="19.5" customHeight="1">
      <c r="A16" s="166" t="s">
        <v>76</v>
      </c>
      <c r="B16" s="167" t="s">
        <v>23</v>
      </c>
      <c r="C16" s="194">
        <v>221</v>
      </c>
      <c r="D16" s="189">
        <v>146.775</v>
      </c>
      <c r="E16" s="328">
        <v>161</v>
      </c>
      <c r="F16" s="328">
        <v>158.3</v>
      </c>
      <c r="G16" s="328">
        <v>156.4</v>
      </c>
      <c r="H16" s="328">
        <v>156.9</v>
      </c>
      <c r="I16" s="189">
        <f t="shared" si="1"/>
        <v>158.15</v>
      </c>
      <c r="J16" s="176">
        <v>141.3</v>
      </c>
      <c r="K16" s="176">
        <v>132.1</v>
      </c>
      <c r="L16" s="176">
        <v>137.6</v>
      </c>
      <c r="M16" s="603"/>
    </row>
    <row r="17" spans="1:13" s="162" customFormat="1" ht="15.75" customHeight="1">
      <c r="A17" s="163" t="s">
        <v>77</v>
      </c>
      <c r="B17" s="146" t="s">
        <v>78</v>
      </c>
      <c r="C17" s="195">
        <v>102</v>
      </c>
      <c r="D17" s="190">
        <v>153.9</v>
      </c>
      <c r="E17" s="319">
        <v>169.7</v>
      </c>
      <c r="F17" s="319">
        <v>169.1</v>
      </c>
      <c r="G17" s="319">
        <v>168.6</v>
      </c>
      <c r="H17" s="319">
        <v>168</v>
      </c>
      <c r="I17" s="190">
        <f t="shared" si="1"/>
        <v>168.85</v>
      </c>
      <c r="J17" s="157">
        <v>160</v>
      </c>
      <c r="K17" s="157">
        <v>151.8</v>
      </c>
      <c r="L17" s="157">
        <v>158.2</v>
      </c>
      <c r="M17" s="603"/>
    </row>
    <row r="18" spans="1:13" s="162" customFormat="1" ht="14.25" customHeight="1">
      <c r="A18" s="163" t="s">
        <v>79</v>
      </c>
      <c r="B18" s="164" t="s">
        <v>163</v>
      </c>
      <c r="C18" s="195">
        <v>119</v>
      </c>
      <c r="D18" s="190">
        <v>140.675</v>
      </c>
      <c r="E18" s="319">
        <v>153.6</v>
      </c>
      <c r="F18" s="319">
        <v>149</v>
      </c>
      <c r="G18" s="319">
        <v>146</v>
      </c>
      <c r="H18" s="319">
        <v>147.5</v>
      </c>
      <c r="I18" s="190">
        <f t="shared" si="1"/>
        <v>149.025</v>
      </c>
      <c r="J18" s="157">
        <v>125.3</v>
      </c>
      <c r="K18" s="157">
        <v>115.3</v>
      </c>
      <c r="L18" s="157">
        <v>119.9</v>
      </c>
      <c r="M18" s="603"/>
    </row>
    <row r="19" spans="1:13" s="162" customFormat="1" ht="12" customHeight="1">
      <c r="A19" s="163"/>
      <c r="B19" s="164" t="s">
        <v>162</v>
      </c>
      <c r="C19" s="195"/>
      <c r="D19" s="190"/>
      <c r="E19" s="319"/>
      <c r="F19" s="319"/>
      <c r="G19" s="319"/>
      <c r="H19" s="319"/>
      <c r="I19" s="190"/>
      <c r="J19" s="157"/>
      <c r="K19" s="157"/>
      <c r="L19" s="157"/>
      <c r="M19" s="603"/>
    </row>
    <row r="20" spans="1:13" s="169" customFormat="1" ht="24" customHeight="1">
      <c r="A20" s="161" t="s">
        <v>80</v>
      </c>
      <c r="B20" s="168" t="s">
        <v>54</v>
      </c>
      <c r="C20" s="194">
        <v>1789</v>
      </c>
      <c r="D20" s="189">
        <v>214.2</v>
      </c>
      <c r="E20" s="328">
        <v>224.1</v>
      </c>
      <c r="F20" s="328">
        <v>217.3</v>
      </c>
      <c r="G20" s="328">
        <v>208.5</v>
      </c>
      <c r="H20" s="328">
        <v>227</v>
      </c>
      <c r="I20" s="189">
        <f aca="true" t="shared" si="2" ref="I20:I25">(E20+F20+G20+H20)/4</f>
        <v>219.225</v>
      </c>
      <c r="J20" s="176">
        <v>240.1</v>
      </c>
      <c r="K20" s="176">
        <v>311.4</v>
      </c>
      <c r="L20" s="176">
        <v>351.6</v>
      </c>
      <c r="M20" s="603"/>
    </row>
    <row r="21" spans="1:13" s="162" customFormat="1" ht="15.75" customHeight="1">
      <c r="A21" s="163" t="s">
        <v>81</v>
      </c>
      <c r="B21" s="146" t="s">
        <v>82</v>
      </c>
      <c r="C21" s="195">
        <v>94</v>
      </c>
      <c r="D21" s="190">
        <v>182.675</v>
      </c>
      <c r="E21" s="319">
        <v>225.5</v>
      </c>
      <c r="F21" s="319">
        <v>217.9</v>
      </c>
      <c r="G21" s="319">
        <v>229.4</v>
      </c>
      <c r="H21" s="319">
        <v>250.1</v>
      </c>
      <c r="I21" s="190">
        <f t="shared" si="2"/>
        <v>230.725</v>
      </c>
      <c r="J21" s="157">
        <v>257.4</v>
      </c>
      <c r="K21" s="157">
        <v>377.3</v>
      </c>
      <c r="L21" s="157">
        <v>503.4</v>
      </c>
      <c r="M21" s="603"/>
    </row>
    <row r="22" spans="1:13" s="162" customFormat="1" ht="24" customHeight="1">
      <c r="A22" s="163" t="s">
        <v>83</v>
      </c>
      <c r="B22" s="164" t="s">
        <v>84</v>
      </c>
      <c r="C22" s="195">
        <v>1554</v>
      </c>
      <c r="D22" s="190">
        <v>219.375</v>
      </c>
      <c r="E22" s="319">
        <v>228.7</v>
      </c>
      <c r="F22" s="319">
        <v>221.8</v>
      </c>
      <c r="G22" s="319">
        <v>211.3</v>
      </c>
      <c r="H22" s="319">
        <v>231.5</v>
      </c>
      <c r="I22" s="190">
        <f t="shared" si="2"/>
        <v>223.325</v>
      </c>
      <c r="J22" s="157">
        <v>245.5</v>
      </c>
      <c r="K22" s="157">
        <v>318.8</v>
      </c>
      <c r="L22" s="157">
        <v>354</v>
      </c>
      <c r="M22" s="603"/>
    </row>
    <row r="23" spans="1:13" s="162" customFormat="1" ht="15.75" customHeight="1">
      <c r="A23" s="163" t="s">
        <v>85</v>
      </c>
      <c r="B23" s="146" t="s">
        <v>86</v>
      </c>
      <c r="C23" s="195">
        <v>141</v>
      </c>
      <c r="D23" s="190">
        <v>177.8</v>
      </c>
      <c r="E23" s="319">
        <v>173</v>
      </c>
      <c r="F23" s="319">
        <v>167.8</v>
      </c>
      <c r="G23" s="319">
        <v>164.4</v>
      </c>
      <c r="H23" s="319">
        <v>162.8</v>
      </c>
      <c r="I23" s="190">
        <f t="shared" si="2"/>
        <v>167</v>
      </c>
      <c r="J23" s="525">
        <v>168.8</v>
      </c>
      <c r="K23" s="157">
        <v>185.7</v>
      </c>
      <c r="L23" s="157">
        <v>222.8</v>
      </c>
      <c r="M23" s="603"/>
    </row>
    <row r="24" spans="1:13" s="162" customFormat="1" ht="19.5" customHeight="1">
      <c r="A24" s="170" t="s">
        <v>87</v>
      </c>
      <c r="B24" s="167" t="s">
        <v>55</v>
      </c>
      <c r="C24" s="194">
        <v>113</v>
      </c>
      <c r="D24" s="189">
        <v>118.875</v>
      </c>
      <c r="E24" s="328">
        <v>163.8</v>
      </c>
      <c r="F24" s="328">
        <v>158.9</v>
      </c>
      <c r="G24" s="328">
        <v>171.3</v>
      </c>
      <c r="H24" s="328">
        <v>183.1</v>
      </c>
      <c r="I24" s="189">
        <f t="shared" si="2"/>
        <v>169.275</v>
      </c>
      <c r="J24" s="176">
        <v>212.5</v>
      </c>
      <c r="K24" s="176">
        <v>265.6</v>
      </c>
      <c r="L24" s="176">
        <v>260</v>
      </c>
      <c r="M24" s="603"/>
    </row>
    <row r="25" spans="1:13" s="162" customFormat="1" ht="14.25" customHeight="1">
      <c r="A25" s="163" t="s">
        <v>88</v>
      </c>
      <c r="B25" s="164" t="s">
        <v>141</v>
      </c>
      <c r="C25" s="195">
        <v>113</v>
      </c>
      <c r="D25" s="190">
        <v>118.875</v>
      </c>
      <c r="E25" s="319">
        <v>163.8</v>
      </c>
      <c r="F25" s="319">
        <v>158.9</v>
      </c>
      <c r="G25" s="319">
        <v>171.3</v>
      </c>
      <c r="H25" s="319">
        <v>183.1</v>
      </c>
      <c r="I25" s="190">
        <f t="shared" si="2"/>
        <v>169.275</v>
      </c>
      <c r="J25" s="157">
        <v>212.5</v>
      </c>
      <c r="K25" s="157">
        <v>265.6</v>
      </c>
      <c r="L25" s="157">
        <v>260</v>
      </c>
      <c r="M25" s="603"/>
    </row>
    <row r="26" spans="1:13" s="162" customFormat="1" ht="15.75" customHeight="1">
      <c r="A26" s="291"/>
      <c r="B26" s="292" t="s">
        <v>142</v>
      </c>
      <c r="C26" s="325"/>
      <c r="D26" s="203"/>
      <c r="E26" s="153"/>
      <c r="F26" s="153"/>
      <c r="G26" s="153"/>
      <c r="H26" s="153"/>
      <c r="I26" s="203"/>
      <c r="J26" s="153"/>
      <c r="K26" s="153"/>
      <c r="L26" s="153"/>
      <c r="M26" s="603"/>
    </row>
    <row r="27" spans="1:13" ht="6" customHeight="1">
      <c r="A27" s="154"/>
      <c r="D27" s="173"/>
      <c r="E27" s="173"/>
      <c r="F27" s="173"/>
      <c r="G27" s="173"/>
      <c r="H27" s="173"/>
      <c r="I27" s="173"/>
      <c r="J27" s="173"/>
      <c r="K27" s="173"/>
      <c r="L27" s="173"/>
      <c r="M27" s="603"/>
    </row>
    <row r="28" spans="1:13" ht="12.75">
      <c r="A28" s="154" t="s">
        <v>140</v>
      </c>
      <c r="D28" s="173"/>
      <c r="E28" s="173"/>
      <c r="F28" s="173"/>
      <c r="G28" s="173"/>
      <c r="H28" s="173"/>
      <c r="I28" s="173"/>
      <c r="J28" s="173"/>
      <c r="K28" s="173"/>
      <c r="L28" s="173"/>
      <c r="M28" s="603"/>
    </row>
    <row r="29" spans="1:13" ht="15.75">
      <c r="A29" s="76" t="s">
        <v>31</v>
      </c>
      <c r="B29" s="174"/>
      <c r="C29" s="174"/>
      <c r="D29" s="175"/>
      <c r="E29" s="175"/>
      <c r="F29" s="175"/>
      <c r="G29" s="175"/>
      <c r="H29" s="175"/>
      <c r="I29" s="175"/>
      <c r="J29" s="175"/>
      <c r="K29" s="175"/>
      <c r="L29" s="175"/>
      <c r="M29" s="603"/>
    </row>
    <row r="30" spans="1:12" ht="15.75">
      <c r="A30" s="76" t="s">
        <v>32</v>
      </c>
      <c r="D30" s="173"/>
      <c r="E30" s="173"/>
      <c r="F30" s="173"/>
      <c r="G30" s="173"/>
      <c r="H30" s="173"/>
      <c r="I30" s="173"/>
      <c r="J30" s="173"/>
      <c r="K30" s="173"/>
      <c r="L30" s="173"/>
    </row>
    <row r="31" spans="4:12" ht="12.75">
      <c r="D31" s="173"/>
      <c r="E31" s="173"/>
      <c r="F31" s="173"/>
      <c r="G31" s="173"/>
      <c r="H31" s="173"/>
      <c r="I31" s="173"/>
      <c r="J31" s="173"/>
      <c r="K31" s="173"/>
      <c r="L31" s="173"/>
    </row>
    <row r="32" spans="4:12" ht="12.75">
      <c r="D32" s="173"/>
      <c r="E32" s="173"/>
      <c r="F32" s="173"/>
      <c r="G32" s="173"/>
      <c r="H32" s="173"/>
      <c r="I32" s="173"/>
      <c r="J32" s="173"/>
      <c r="K32" s="173"/>
      <c r="L32" s="173"/>
    </row>
    <row r="33" spans="4:12" ht="12.75">
      <c r="D33" s="173"/>
      <c r="E33" s="173"/>
      <c r="F33" s="173"/>
      <c r="G33" s="173"/>
      <c r="H33" s="173"/>
      <c r="I33" s="173"/>
      <c r="J33" s="173"/>
      <c r="K33" s="173"/>
      <c r="L33" s="173"/>
    </row>
    <row r="34" spans="4:12" ht="12.75">
      <c r="D34" s="173"/>
      <c r="E34" s="173"/>
      <c r="F34" s="173"/>
      <c r="G34" s="173"/>
      <c r="H34" s="173"/>
      <c r="I34" s="173"/>
      <c r="J34" s="173"/>
      <c r="K34" s="173"/>
      <c r="L34" s="173"/>
    </row>
    <row r="35" spans="4:12" ht="12.75">
      <c r="D35" s="173"/>
      <c r="E35" s="173"/>
      <c r="F35" s="173"/>
      <c r="G35" s="173"/>
      <c r="H35" s="173"/>
      <c r="I35" s="173"/>
      <c r="J35" s="173"/>
      <c r="K35" s="173"/>
      <c r="L35" s="173"/>
    </row>
    <row r="36" spans="4:12" ht="12.75">
      <c r="D36" s="173"/>
      <c r="E36" s="173"/>
      <c r="F36" s="173"/>
      <c r="G36" s="173"/>
      <c r="H36" s="173"/>
      <c r="I36" s="173"/>
      <c r="J36" s="173"/>
      <c r="K36" s="173"/>
      <c r="L36" s="173"/>
    </row>
    <row r="37" spans="4:12" ht="12.75">
      <c r="D37" s="173"/>
      <c r="E37" s="173"/>
      <c r="F37" s="173"/>
      <c r="G37" s="173"/>
      <c r="H37" s="173"/>
      <c r="I37" s="173"/>
      <c r="J37" s="173"/>
      <c r="K37" s="173"/>
      <c r="L37" s="173"/>
    </row>
    <row r="38" spans="4:12" ht="12.75">
      <c r="D38" s="173"/>
      <c r="E38" s="173"/>
      <c r="F38" s="173"/>
      <c r="G38" s="173"/>
      <c r="H38" s="173"/>
      <c r="I38" s="173"/>
      <c r="J38" s="173"/>
      <c r="K38" s="173"/>
      <c r="L38" s="173"/>
    </row>
    <row r="39" spans="4:12" ht="12.75">
      <c r="D39" s="173"/>
      <c r="E39" s="173"/>
      <c r="F39" s="173"/>
      <c r="G39" s="173"/>
      <c r="H39" s="173"/>
      <c r="I39" s="173"/>
      <c r="J39" s="173"/>
      <c r="K39" s="173"/>
      <c r="L39" s="173"/>
    </row>
    <row r="40" spans="4:12" ht="12.75">
      <c r="D40" s="173"/>
      <c r="E40" s="173"/>
      <c r="F40" s="173"/>
      <c r="G40" s="173"/>
      <c r="H40" s="173"/>
      <c r="I40" s="173"/>
      <c r="J40" s="173"/>
      <c r="K40" s="173"/>
      <c r="L40" s="173"/>
    </row>
    <row r="41" spans="4:12" ht="12.75">
      <c r="D41" s="173"/>
      <c r="E41" s="173"/>
      <c r="F41" s="173"/>
      <c r="G41" s="173"/>
      <c r="H41" s="173"/>
      <c r="I41" s="173"/>
      <c r="J41" s="173"/>
      <c r="K41" s="173"/>
      <c r="L41" s="173"/>
    </row>
    <row r="42" spans="4:12" ht="12.75">
      <c r="D42" s="173"/>
      <c r="E42" s="173"/>
      <c r="F42" s="173"/>
      <c r="G42" s="173"/>
      <c r="H42" s="173"/>
      <c r="I42" s="173"/>
      <c r="J42" s="173"/>
      <c r="K42" s="173"/>
      <c r="L42" s="173"/>
    </row>
    <row r="43" spans="4:12" ht="12.75">
      <c r="D43" s="173"/>
      <c r="E43" s="173"/>
      <c r="F43" s="173"/>
      <c r="G43" s="173"/>
      <c r="H43" s="173"/>
      <c r="I43" s="173"/>
      <c r="J43" s="173"/>
      <c r="K43" s="173"/>
      <c r="L43" s="173"/>
    </row>
    <row r="44" spans="4:12" ht="12.75">
      <c r="D44" s="173"/>
      <c r="E44" s="173"/>
      <c r="F44" s="173"/>
      <c r="G44" s="173"/>
      <c r="H44" s="173"/>
      <c r="I44" s="173"/>
      <c r="J44" s="173"/>
      <c r="K44" s="173"/>
      <c r="L44" s="173"/>
    </row>
    <row r="45" spans="4:12" ht="12.75">
      <c r="D45" s="173"/>
      <c r="E45" s="173"/>
      <c r="F45" s="173"/>
      <c r="G45" s="173"/>
      <c r="H45" s="173"/>
      <c r="I45" s="173"/>
      <c r="J45" s="173"/>
      <c r="K45" s="173"/>
      <c r="L45" s="173"/>
    </row>
    <row r="46" spans="4:12" ht="12.75">
      <c r="D46" s="173"/>
      <c r="E46" s="173"/>
      <c r="F46" s="173"/>
      <c r="G46" s="173"/>
      <c r="H46" s="173"/>
      <c r="I46" s="173"/>
      <c r="J46" s="173"/>
      <c r="K46" s="173"/>
      <c r="L46" s="173"/>
    </row>
    <row r="47" spans="4:12" ht="12.75">
      <c r="D47" s="173"/>
      <c r="E47" s="173"/>
      <c r="F47" s="173"/>
      <c r="G47" s="173"/>
      <c r="H47" s="173"/>
      <c r="I47" s="173"/>
      <c r="J47" s="173"/>
      <c r="K47" s="173"/>
      <c r="L47" s="173"/>
    </row>
    <row r="48" spans="4:12" ht="12.75">
      <c r="D48" s="173"/>
      <c r="E48" s="173"/>
      <c r="F48" s="173"/>
      <c r="G48" s="173"/>
      <c r="H48" s="173"/>
      <c r="I48" s="173"/>
      <c r="J48" s="173"/>
      <c r="K48" s="173"/>
      <c r="L48" s="173"/>
    </row>
    <row r="49" spans="4:12" ht="12.75">
      <c r="D49" s="173"/>
      <c r="E49" s="173"/>
      <c r="F49" s="173"/>
      <c r="G49" s="173"/>
      <c r="H49" s="173"/>
      <c r="I49" s="173"/>
      <c r="J49" s="173"/>
      <c r="K49" s="173"/>
      <c r="L49" s="173"/>
    </row>
    <row r="50" spans="4:12" ht="12.75">
      <c r="D50" s="173"/>
      <c r="E50" s="173"/>
      <c r="F50" s="173"/>
      <c r="G50" s="173"/>
      <c r="H50" s="173"/>
      <c r="I50" s="173"/>
      <c r="J50" s="173"/>
      <c r="K50" s="173"/>
      <c r="L50" s="173"/>
    </row>
    <row r="51" spans="4:12" ht="12.75">
      <c r="D51" s="173"/>
      <c r="E51" s="173"/>
      <c r="F51" s="173"/>
      <c r="G51" s="173"/>
      <c r="H51" s="173"/>
      <c r="I51" s="173"/>
      <c r="J51" s="173"/>
      <c r="K51" s="173"/>
      <c r="L51" s="173"/>
    </row>
    <row r="52" spans="4:12" ht="12.75">
      <c r="D52" s="173"/>
      <c r="E52" s="173"/>
      <c r="F52" s="173"/>
      <c r="G52" s="173"/>
      <c r="H52" s="173"/>
      <c r="I52" s="173"/>
      <c r="J52" s="173"/>
      <c r="K52" s="173"/>
      <c r="L52" s="173"/>
    </row>
    <row r="53" spans="4:12" ht="12.75">
      <c r="D53" s="173"/>
      <c r="E53" s="173"/>
      <c r="F53" s="173"/>
      <c r="G53" s="173"/>
      <c r="H53" s="173"/>
      <c r="I53" s="173"/>
      <c r="J53" s="173"/>
      <c r="K53" s="173"/>
      <c r="L53" s="173"/>
    </row>
    <row r="54" spans="4:12" ht="12.75">
      <c r="D54" s="173"/>
      <c r="E54" s="173"/>
      <c r="F54" s="173"/>
      <c r="G54" s="173"/>
      <c r="H54" s="173"/>
      <c r="I54" s="173"/>
      <c r="J54" s="173"/>
      <c r="K54" s="173"/>
      <c r="L54" s="173"/>
    </row>
    <row r="55" spans="4:12" ht="12.75">
      <c r="D55" s="173"/>
      <c r="E55" s="173"/>
      <c r="F55" s="173"/>
      <c r="G55" s="173"/>
      <c r="H55" s="173"/>
      <c r="I55" s="173"/>
      <c r="J55" s="173"/>
      <c r="K55" s="173"/>
      <c r="L55" s="173"/>
    </row>
    <row r="56" spans="4:12" ht="12.75">
      <c r="D56" s="173"/>
      <c r="E56" s="173"/>
      <c r="F56" s="173"/>
      <c r="G56" s="173"/>
      <c r="H56" s="173"/>
      <c r="I56" s="173"/>
      <c r="J56" s="173"/>
      <c r="K56" s="173"/>
      <c r="L56" s="173"/>
    </row>
    <row r="57" spans="4:12" ht="12.75">
      <c r="D57" s="173"/>
      <c r="E57" s="173"/>
      <c r="F57" s="173"/>
      <c r="G57" s="173"/>
      <c r="H57" s="173"/>
      <c r="I57" s="173"/>
      <c r="J57" s="173"/>
      <c r="K57" s="173"/>
      <c r="L57" s="173"/>
    </row>
    <row r="58" spans="4:12" ht="12.75">
      <c r="D58" s="173"/>
      <c r="E58" s="173"/>
      <c r="F58" s="173"/>
      <c r="G58" s="173"/>
      <c r="H58" s="173"/>
      <c r="I58" s="173"/>
      <c r="J58" s="173"/>
      <c r="K58" s="173"/>
      <c r="L58" s="173"/>
    </row>
    <row r="59" spans="4:12" ht="12.75">
      <c r="D59" s="173"/>
      <c r="E59" s="173"/>
      <c r="F59" s="173"/>
      <c r="G59" s="173"/>
      <c r="H59" s="173"/>
      <c r="I59" s="173"/>
      <c r="J59" s="173"/>
      <c r="K59" s="173"/>
      <c r="L59" s="173"/>
    </row>
    <row r="60" spans="4:12" ht="12.75">
      <c r="D60" s="173"/>
      <c r="E60" s="173"/>
      <c r="F60" s="173"/>
      <c r="G60" s="173"/>
      <c r="H60" s="173"/>
      <c r="I60" s="173"/>
      <c r="J60" s="173"/>
      <c r="K60" s="173"/>
      <c r="L60" s="173"/>
    </row>
    <row r="61" spans="4:12" ht="12.75">
      <c r="D61" s="173"/>
      <c r="E61" s="173"/>
      <c r="F61" s="173"/>
      <c r="G61" s="173"/>
      <c r="H61" s="173"/>
      <c r="I61" s="173"/>
      <c r="J61" s="173"/>
      <c r="K61" s="173"/>
      <c r="L61" s="173"/>
    </row>
    <row r="62" spans="4:12" ht="12.75">
      <c r="D62" s="173"/>
      <c r="E62" s="173"/>
      <c r="F62" s="173"/>
      <c r="G62" s="173"/>
      <c r="H62" s="173"/>
      <c r="I62" s="173"/>
      <c r="J62" s="173"/>
      <c r="K62" s="173"/>
      <c r="L62" s="173"/>
    </row>
    <row r="63" spans="4:12" ht="12.75">
      <c r="D63" s="173"/>
      <c r="E63" s="173"/>
      <c r="F63" s="173"/>
      <c r="G63" s="173"/>
      <c r="H63" s="173"/>
      <c r="I63" s="173"/>
      <c r="J63" s="173"/>
      <c r="K63" s="173"/>
      <c r="L63" s="173"/>
    </row>
    <row r="64" spans="4:12" ht="12.75">
      <c r="D64" s="173"/>
      <c r="E64" s="173"/>
      <c r="F64" s="173"/>
      <c r="G64" s="173"/>
      <c r="H64" s="173"/>
      <c r="I64" s="173"/>
      <c r="J64" s="173"/>
      <c r="K64" s="173"/>
      <c r="L64" s="173"/>
    </row>
    <row r="65" spans="4:12" ht="12.75">
      <c r="D65" s="173"/>
      <c r="E65" s="173"/>
      <c r="F65" s="173"/>
      <c r="G65" s="173"/>
      <c r="H65" s="173"/>
      <c r="I65" s="173"/>
      <c r="J65" s="173"/>
      <c r="K65" s="173"/>
      <c r="L65" s="173"/>
    </row>
    <row r="66" spans="4:12" ht="12.75">
      <c r="D66" s="173"/>
      <c r="E66" s="173"/>
      <c r="F66" s="173"/>
      <c r="G66" s="173"/>
      <c r="H66" s="173"/>
      <c r="I66" s="173"/>
      <c r="J66" s="173"/>
      <c r="K66" s="173"/>
      <c r="L66" s="173"/>
    </row>
    <row r="67" spans="4:12" ht="12.75">
      <c r="D67" s="173"/>
      <c r="E67" s="173"/>
      <c r="F67" s="173"/>
      <c r="G67" s="173"/>
      <c r="H67" s="173"/>
      <c r="I67" s="173"/>
      <c r="J67" s="173"/>
      <c r="K67" s="173"/>
      <c r="L67" s="173"/>
    </row>
    <row r="68" spans="4:12" ht="12.75">
      <c r="D68" s="173"/>
      <c r="E68" s="173"/>
      <c r="F68" s="173"/>
      <c r="G68" s="173"/>
      <c r="H68" s="173"/>
      <c r="I68" s="173"/>
      <c r="J68" s="173"/>
      <c r="K68" s="173"/>
      <c r="L68" s="173"/>
    </row>
    <row r="69" spans="4:12" ht="12.75">
      <c r="D69" s="173"/>
      <c r="E69" s="173"/>
      <c r="F69" s="173"/>
      <c r="G69" s="173"/>
      <c r="H69" s="173"/>
      <c r="I69" s="173"/>
      <c r="J69" s="173"/>
      <c r="K69" s="173"/>
      <c r="L69" s="173"/>
    </row>
    <row r="70" spans="4:12" ht="12.75">
      <c r="D70" s="173"/>
      <c r="E70" s="173"/>
      <c r="F70" s="173"/>
      <c r="G70" s="173"/>
      <c r="H70" s="173"/>
      <c r="I70" s="173"/>
      <c r="J70" s="173"/>
      <c r="K70" s="173"/>
      <c r="L70" s="173"/>
    </row>
    <row r="71" spans="4:12" ht="12.75">
      <c r="D71" s="173"/>
      <c r="E71" s="173"/>
      <c r="F71" s="173"/>
      <c r="G71" s="173"/>
      <c r="H71" s="173"/>
      <c r="I71" s="173"/>
      <c r="J71" s="173"/>
      <c r="K71" s="173"/>
      <c r="L71" s="173"/>
    </row>
    <row r="72" spans="4:12" ht="12.75">
      <c r="D72" s="173"/>
      <c r="E72" s="173"/>
      <c r="F72" s="173"/>
      <c r="G72" s="173"/>
      <c r="H72" s="173"/>
      <c r="I72" s="173"/>
      <c r="J72" s="173"/>
      <c r="K72" s="173"/>
      <c r="L72" s="173"/>
    </row>
    <row r="73" spans="4:12" ht="12.75">
      <c r="D73" s="173"/>
      <c r="E73" s="173"/>
      <c r="F73" s="173"/>
      <c r="G73" s="173"/>
      <c r="H73" s="173"/>
      <c r="I73" s="173"/>
      <c r="J73" s="173"/>
      <c r="K73" s="173"/>
      <c r="L73" s="173"/>
    </row>
    <row r="74" spans="4:12" ht="12.75">
      <c r="D74" s="173"/>
      <c r="E74" s="173"/>
      <c r="F74" s="173"/>
      <c r="G74" s="173"/>
      <c r="H74" s="173"/>
      <c r="I74" s="173"/>
      <c r="J74" s="173"/>
      <c r="K74" s="173"/>
      <c r="L74" s="173"/>
    </row>
    <row r="75" spans="4:12" ht="12.75">
      <c r="D75" s="173"/>
      <c r="E75" s="173"/>
      <c r="F75" s="173"/>
      <c r="G75" s="173"/>
      <c r="H75" s="173"/>
      <c r="I75" s="173"/>
      <c r="J75" s="173"/>
      <c r="K75" s="173"/>
      <c r="L75" s="173"/>
    </row>
    <row r="76" spans="4:12" ht="12.75">
      <c r="D76" s="173"/>
      <c r="E76" s="173"/>
      <c r="F76" s="173"/>
      <c r="G76" s="173"/>
      <c r="H76" s="173"/>
      <c r="I76" s="173"/>
      <c r="J76" s="173"/>
      <c r="K76" s="173"/>
      <c r="L76" s="173"/>
    </row>
    <row r="77" spans="4:12" ht="12.75">
      <c r="D77" s="173"/>
      <c r="E77" s="173"/>
      <c r="F77" s="173"/>
      <c r="G77" s="173"/>
      <c r="H77" s="173"/>
      <c r="I77" s="173"/>
      <c r="J77" s="173"/>
      <c r="K77" s="173"/>
      <c r="L77" s="173"/>
    </row>
    <row r="78" spans="4:12" ht="12.75">
      <c r="D78" s="173"/>
      <c r="E78" s="173"/>
      <c r="F78" s="173"/>
      <c r="G78" s="173"/>
      <c r="H78" s="173"/>
      <c r="I78" s="173"/>
      <c r="J78" s="173"/>
      <c r="K78" s="173"/>
      <c r="L78" s="173"/>
    </row>
    <row r="79" spans="4:12" ht="12.75">
      <c r="D79" s="173"/>
      <c r="E79" s="173"/>
      <c r="F79" s="173"/>
      <c r="G79" s="173"/>
      <c r="H79" s="173"/>
      <c r="I79" s="173"/>
      <c r="J79" s="173"/>
      <c r="K79" s="173"/>
      <c r="L79" s="173"/>
    </row>
    <row r="80" spans="4:12" ht="12.75">
      <c r="D80" s="173"/>
      <c r="E80" s="173"/>
      <c r="F80" s="173"/>
      <c r="G80" s="173"/>
      <c r="H80" s="173"/>
      <c r="I80" s="173"/>
      <c r="J80" s="173"/>
      <c r="K80" s="173"/>
      <c r="L80" s="173"/>
    </row>
    <row r="81" spans="4:12" ht="12.75">
      <c r="D81" s="173"/>
      <c r="E81" s="173"/>
      <c r="F81" s="173"/>
      <c r="G81" s="173"/>
      <c r="H81" s="173"/>
      <c r="I81" s="173"/>
      <c r="J81" s="173"/>
      <c r="K81" s="173"/>
      <c r="L81" s="173"/>
    </row>
    <row r="82" spans="4:12" ht="12.75">
      <c r="D82" s="173"/>
      <c r="E82" s="173"/>
      <c r="F82" s="173"/>
      <c r="G82" s="173"/>
      <c r="H82" s="173"/>
      <c r="I82" s="173"/>
      <c r="J82" s="173"/>
      <c r="K82" s="173"/>
      <c r="L82" s="173"/>
    </row>
    <row r="83" spans="4:12" ht="12.75">
      <c r="D83" s="173"/>
      <c r="E83" s="173"/>
      <c r="F83" s="173"/>
      <c r="G83" s="173"/>
      <c r="H83" s="173"/>
      <c r="I83" s="173"/>
      <c r="J83" s="173"/>
      <c r="K83" s="173"/>
      <c r="L83" s="173"/>
    </row>
    <row r="84" spans="4:12" ht="12.75">
      <c r="D84" s="173"/>
      <c r="E84" s="173"/>
      <c r="F84" s="173"/>
      <c r="G84" s="173"/>
      <c r="H84" s="173"/>
      <c r="I84" s="173"/>
      <c r="J84" s="173"/>
      <c r="K84" s="173"/>
      <c r="L84" s="173"/>
    </row>
    <row r="85" spans="4:12" ht="12.75">
      <c r="D85" s="173"/>
      <c r="E85" s="173"/>
      <c r="F85" s="173"/>
      <c r="G85" s="173"/>
      <c r="H85" s="173"/>
      <c r="I85" s="173"/>
      <c r="J85" s="173"/>
      <c r="K85" s="173"/>
      <c r="L85" s="173"/>
    </row>
    <row r="86" spans="4:12" ht="12.75">
      <c r="D86" s="173"/>
      <c r="E86" s="173"/>
      <c r="F86" s="173"/>
      <c r="G86" s="173"/>
      <c r="H86" s="173"/>
      <c r="I86" s="173"/>
      <c r="J86" s="173"/>
      <c r="K86" s="173"/>
      <c r="L86" s="173"/>
    </row>
    <row r="87" spans="4:12" ht="12.75">
      <c r="D87" s="173"/>
      <c r="E87" s="173"/>
      <c r="F87" s="173"/>
      <c r="G87" s="173"/>
      <c r="H87" s="173"/>
      <c r="I87" s="173"/>
      <c r="J87" s="173"/>
      <c r="K87" s="173"/>
      <c r="L87" s="173"/>
    </row>
    <row r="88" spans="4:12" ht="12.75">
      <c r="D88" s="173"/>
      <c r="E88" s="173"/>
      <c r="F88" s="173"/>
      <c r="G88" s="173"/>
      <c r="H88" s="173"/>
      <c r="I88" s="173"/>
      <c r="J88" s="173"/>
      <c r="K88" s="173"/>
      <c r="L88" s="173"/>
    </row>
    <row r="89" spans="4:12" ht="12.75">
      <c r="D89" s="173"/>
      <c r="E89" s="173"/>
      <c r="F89" s="173"/>
      <c r="G89" s="173"/>
      <c r="H89" s="173"/>
      <c r="I89" s="173"/>
      <c r="J89" s="173"/>
      <c r="K89" s="173"/>
      <c r="L89" s="173"/>
    </row>
    <row r="90" spans="4:12" ht="12.75">
      <c r="D90" s="173"/>
      <c r="E90" s="173"/>
      <c r="F90" s="173"/>
      <c r="G90" s="173"/>
      <c r="H90" s="173"/>
      <c r="I90" s="173"/>
      <c r="J90" s="173"/>
      <c r="K90" s="173"/>
      <c r="L90" s="173"/>
    </row>
    <row r="91" spans="4:12" ht="12.75">
      <c r="D91" s="173"/>
      <c r="E91" s="173"/>
      <c r="F91" s="173"/>
      <c r="G91" s="173"/>
      <c r="H91" s="173"/>
      <c r="I91" s="173"/>
      <c r="J91" s="173"/>
      <c r="K91" s="173"/>
      <c r="L91" s="173"/>
    </row>
    <row r="92" spans="4:12" ht="12.75">
      <c r="D92" s="173"/>
      <c r="E92" s="173"/>
      <c r="F92" s="173"/>
      <c r="G92" s="173"/>
      <c r="H92" s="173"/>
      <c r="I92" s="173"/>
      <c r="J92" s="173"/>
      <c r="K92" s="173"/>
      <c r="L92" s="173"/>
    </row>
    <row r="93" spans="4:12" ht="12.75">
      <c r="D93" s="173"/>
      <c r="E93" s="173"/>
      <c r="F93" s="173"/>
      <c r="G93" s="173"/>
      <c r="H93" s="173"/>
      <c r="I93" s="173"/>
      <c r="J93" s="173"/>
      <c r="K93" s="173"/>
      <c r="L93" s="173"/>
    </row>
    <row r="94" spans="4:12" ht="12.75">
      <c r="D94" s="173"/>
      <c r="E94" s="173"/>
      <c r="F94" s="173"/>
      <c r="G94" s="173"/>
      <c r="H94" s="173"/>
      <c r="I94" s="173"/>
      <c r="J94" s="173"/>
      <c r="K94" s="173"/>
      <c r="L94" s="173"/>
    </row>
    <row r="95" spans="4:12" ht="12.75">
      <c r="D95" s="173"/>
      <c r="E95" s="173"/>
      <c r="F95" s="173"/>
      <c r="G95" s="173"/>
      <c r="H95" s="173"/>
      <c r="I95" s="173"/>
      <c r="J95" s="173"/>
      <c r="K95" s="173"/>
      <c r="L95" s="173"/>
    </row>
    <row r="96" spans="4:12" ht="12.75">
      <c r="D96" s="173"/>
      <c r="E96" s="173"/>
      <c r="F96" s="173"/>
      <c r="G96" s="173"/>
      <c r="H96" s="173"/>
      <c r="I96" s="173"/>
      <c r="J96" s="173"/>
      <c r="K96" s="173"/>
      <c r="L96" s="173"/>
    </row>
    <row r="97" spans="4:12" ht="12.75">
      <c r="D97" s="173"/>
      <c r="E97" s="173"/>
      <c r="F97" s="173"/>
      <c r="G97" s="173"/>
      <c r="H97" s="173"/>
      <c r="I97" s="173"/>
      <c r="J97" s="173"/>
      <c r="K97" s="173"/>
      <c r="L97" s="173"/>
    </row>
    <row r="98" spans="4:12" ht="12.75">
      <c r="D98" s="173"/>
      <c r="E98" s="173"/>
      <c r="F98" s="173"/>
      <c r="G98" s="173"/>
      <c r="H98" s="173"/>
      <c r="I98" s="173"/>
      <c r="J98" s="173"/>
      <c r="K98" s="173"/>
      <c r="L98" s="173"/>
    </row>
    <row r="99" spans="4:12" ht="12.75">
      <c r="D99" s="173"/>
      <c r="E99" s="173"/>
      <c r="F99" s="173"/>
      <c r="G99" s="173"/>
      <c r="H99" s="173"/>
      <c r="I99" s="173"/>
      <c r="J99" s="173"/>
      <c r="K99" s="173"/>
      <c r="L99" s="173"/>
    </row>
    <row r="100" spans="4:12" ht="12.75">
      <c r="D100" s="173"/>
      <c r="E100" s="173"/>
      <c r="F100" s="173"/>
      <c r="G100" s="173"/>
      <c r="H100" s="173"/>
      <c r="I100" s="173"/>
      <c r="J100" s="173"/>
      <c r="K100" s="173"/>
      <c r="L100" s="173"/>
    </row>
    <row r="101" spans="4:12" ht="12.75">
      <c r="D101" s="173"/>
      <c r="E101" s="173"/>
      <c r="F101" s="173"/>
      <c r="G101" s="173"/>
      <c r="H101" s="173"/>
      <c r="I101" s="173"/>
      <c r="J101" s="173"/>
      <c r="K101" s="173"/>
      <c r="L101" s="173"/>
    </row>
    <row r="102" spans="4:12" ht="12.75">
      <c r="D102" s="173"/>
      <c r="E102" s="173"/>
      <c r="F102" s="173"/>
      <c r="G102" s="173"/>
      <c r="H102" s="173"/>
      <c r="I102" s="173"/>
      <c r="J102" s="173"/>
      <c r="K102" s="173"/>
      <c r="L102" s="173"/>
    </row>
    <row r="103" spans="4:12" ht="12.75">
      <c r="D103" s="173"/>
      <c r="E103" s="173"/>
      <c r="F103" s="173"/>
      <c r="G103" s="173"/>
      <c r="H103" s="173"/>
      <c r="I103" s="173"/>
      <c r="J103" s="173"/>
      <c r="K103" s="173"/>
      <c r="L103" s="173"/>
    </row>
    <row r="104" spans="4:12" ht="12.75">
      <c r="D104" s="173"/>
      <c r="E104" s="173"/>
      <c r="F104" s="173"/>
      <c r="G104" s="173"/>
      <c r="H104" s="173"/>
      <c r="I104" s="173"/>
      <c r="J104" s="173"/>
      <c r="K104" s="173"/>
      <c r="L104" s="173"/>
    </row>
  </sheetData>
  <sheetProtection/>
  <mergeCells count="6">
    <mergeCell ref="M1:M29"/>
    <mergeCell ref="A4:A5"/>
    <mergeCell ref="B4:B5"/>
    <mergeCell ref="C4:C5"/>
    <mergeCell ref="E4:I4"/>
    <mergeCell ref="J4:L4"/>
  </mergeCells>
  <printOptions/>
  <pageMargins left="0.67" right="0.18" top="0.36" bottom="0.28" header="0.22" footer="0.47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6">
      <selection activeCell="L29" sqref="L29"/>
    </sheetView>
  </sheetViews>
  <sheetFormatPr defaultColWidth="8.83203125" defaultRowHeight="12.75"/>
  <cols>
    <col min="1" max="1" width="8.83203125" style="79" customWidth="1"/>
    <col min="2" max="2" width="50.16015625" style="79" customWidth="1"/>
    <col min="3" max="12" width="9.16015625" style="79" customWidth="1"/>
    <col min="13" max="13" width="3.66015625" style="79" customWidth="1"/>
    <col min="14" max="16384" width="8.83203125" style="79" customWidth="1"/>
  </cols>
  <sheetData>
    <row r="1" spans="1:13" ht="18" customHeight="1">
      <c r="A1" s="155" t="s">
        <v>217</v>
      </c>
      <c r="B1" s="154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602">
        <v>20</v>
      </c>
    </row>
    <row r="2" spans="1:13" ht="12" customHeight="1">
      <c r="A2" s="139"/>
      <c r="B2" s="154"/>
      <c r="C2" s="158"/>
      <c r="D2" s="158"/>
      <c r="F2" s="158"/>
      <c r="G2" s="158"/>
      <c r="I2" s="158"/>
      <c r="J2" s="158" t="s">
        <v>59</v>
      </c>
      <c r="K2" s="158"/>
      <c r="L2" s="158"/>
      <c r="M2" s="595"/>
    </row>
    <row r="3" spans="1:13" ht="23.25" customHeight="1">
      <c r="A3" s="596" t="s">
        <v>60</v>
      </c>
      <c r="B3" s="598" t="s">
        <v>15</v>
      </c>
      <c r="C3" s="600" t="s">
        <v>9</v>
      </c>
      <c r="D3" s="405">
        <v>2006</v>
      </c>
      <c r="E3" s="573">
        <v>2007</v>
      </c>
      <c r="F3" s="574"/>
      <c r="G3" s="574"/>
      <c r="H3" s="574"/>
      <c r="I3" s="575"/>
      <c r="J3" s="573">
        <v>2008</v>
      </c>
      <c r="K3" s="574"/>
      <c r="L3" s="581"/>
      <c r="M3" s="595"/>
    </row>
    <row r="4" spans="1:13" ht="19.5" customHeight="1">
      <c r="A4" s="606"/>
      <c r="B4" s="604"/>
      <c r="C4" s="607"/>
      <c r="D4" s="98" t="s">
        <v>178</v>
      </c>
      <c r="E4" s="142" t="s">
        <v>135</v>
      </c>
      <c r="F4" s="142" t="s">
        <v>137</v>
      </c>
      <c r="G4" s="142" t="s">
        <v>136</v>
      </c>
      <c r="H4" s="142" t="s">
        <v>202</v>
      </c>
      <c r="I4" s="249" t="s">
        <v>178</v>
      </c>
      <c r="J4" s="142" t="s">
        <v>135</v>
      </c>
      <c r="K4" s="142" t="s">
        <v>205</v>
      </c>
      <c r="L4" s="141" t="s">
        <v>209</v>
      </c>
      <c r="M4" s="595"/>
    </row>
    <row r="5" spans="1:13" s="162" customFormat="1" ht="24" customHeight="1">
      <c r="A5" s="170" t="s">
        <v>90</v>
      </c>
      <c r="B5" s="167" t="s">
        <v>56</v>
      </c>
      <c r="C5" s="194">
        <v>467</v>
      </c>
      <c r="D5" s="318">
        <v>122.75</v>
      </c>
      <c r="E5" s="318">
        <v>133.9</v>
      </c>
      <c r="F5" s="318">
        <v>130.3</v>
      </c>
      <c r="G5" s="318">
        <v>129</v>
      </c>
      <c r="H5" s="318">
        <v>129.6</v>
      </c>
      <c r="I5" s="321">
        <f>(E5+F5+G5+H5)/4</f>
        <v>130.70000000000002</v>
      </c>
      <c r="J5" s="318">
        <v>121.9</v>
      </c>
      <c r="K5" s="318">
        <v>121.4</v>
      </c>
      <c r="L5" s="318">
        <v>121.3</v>
      </c>
      <c r="M5" s="595"/>
    </row>
    <row r="6" spans="1:13" s="162" customFormat="1" ht="17.25" customHeight="1">
      <c r="A6" s="163" t="s">
        <v>91</v>
      </c>
      <c r="B6" s="146" t="s">
        <v>92</v>
      </c>
      <c r="C6" s="195">
        <v>252</v>
      </c>
      <c r="D6" s="319">
        <v>117.1</v>
      </c>
      <c r="E6" s="319">
        <v>125.6</v>
      </c>
      <c r="F6" s="319">
        <v>120.4</v>
      </c>
      <c r="G6" s="319">
        <v>120.3</v>
      </c>
      <c r="H6" s="319">
        <v>118.7</v>
      </c>
      <c r="I6" s="322">
        <f>(E6+F6+G6+H6)/4</f>
        <v>121.25</v>
      </c>
      <c r="J6" s="319">
        <v>111.4</v>
      </c>
      <c r="K6" s="319">
        <v>109</v>
      </c>
      <c r="L6" s="319">
        <v>110.7</v>
      </c>
      <c r="M6" s="595"/>
    </row>
    <row r="7" spans="1:13" s="162" customFormat="1" ht="14.25" customHeight="1">
      <c r="A7" s="163" t="s">
        <v>93</v>
      </c>
      <c r="B7" s="164" t="s">
        <v>164</v>
      </c>
      <c r="C7" s="195">
        <v>103</v>
      </c>
      <c r="D7" s="319">
        <v>124.9</v>
      </c>
      <c r="E7" s="319">
        <v>140.7</v>
      </c>
      <c r="F7" s="319">
        <v>140.6</v>
      </c>
      <c r="G7" s="319">
        <v>134.5</v>
      </c>
      <c r="H7" s="319">
        <v>143.6</v>
      </c>
      <c r="I7" s="322">
        <f>(E7+F7+G7+H7)/4</f>
        <v>139.85</v>
      </c>
      <c r="J7" s="319">
        <v>136.8</v>
      </c>
      <c r="K7" s="319">
        <v>143.6</v>
      </c>
      <c r="L7" s="319">
        <v>137.6</v>
      </c>
      <c r="M7" s="595"/>
    </row>
    <row r="8" spans="1:13" s="162" customFormat="1" ht="11.25" customHeight="1">
      <c r="A8" s="163"/>
      <c r="B8" s="164" t="s">
        <v>165</v>
      </c>
      <c r="C8" s="195"/>
      <c r="D8" s="319"/>
      <c r="E8" s="319"/>
      <c r="F8" s="319"/>
      <c r="G8" s="319"/>
      <c r="H8" s="319"/>
      <c r="I8" s="322"/>
      <c r="J8" s="319"/>
      <c r="K8" s="319"/>
      <c r="L8" s="319"/>
      <c r="M8" s="595"/>
    </row>
    <row r="9" spans="1:13" s="162" customFormat="1" ht="17.25" customHeight="1">
      <c r="A9" s="163" t="s">
        <v>94</v>
      </c>
      <c r="B9" s="146" t="s">
        <v>95</v>
      </c>
      <c r="C9" s="195">
        <v>112</v>
      </c>
      <c r="D9" s="319">
        <v>133.475</v>
      </c>
      <c r="E9" s="319">
        <v>146.1</v>
      </c>
      <c r="F9" s="319">
        <v>142.9</v>
      </c>
      <c r="G9" s="319">
        <v>143.7</v>
      </c>
      <c r="H9" s="319">
        <v>141</v>
      </c>
      <c r="I9" s="322">
        <f>(E9+F9+G9+H9)/4</f>
        <v>143.425</v>
      </c>
      <c r="J9" s="319">
        <v>132</v>
      </c>
      <c r="K9" s="319">
        <v>129</v>
      </c>
      <c r="L9" s="319">
        <v>130.2</v>
      </c>
      <c r="M9" s="595"/>
    </row>
    <row r="10" spans="1:13" s="162" customFormat="1" ht="24" customHeight="1">
      <c r="A10" s="170" t="s">
        <v>96</v>
      </c>
      <c r="B10" s="167" t="s">
        <v>26</v>
      </c>
      <c r="C10" s="194">
        <v>3776</v>
      </c>
      <c r="D10" s="328">
        <v>128.425</v>
      </c>
      <c r="E10" s="328">
        <v>137.4</v>
      </c>
      <c r="F10" s="328">
        <v>130.2</v>
      </c>
      <c r="G10" s="328">
        <v>129.6</v>
      </c>
      <c r="H10" s="328">
        <v>130.2</v>
      </c>
      <c r="I10" s="329">
        <f>(E10+F10+G10+H10)/4</f>
        <v>131.85000000000002</v>
      </c>
      <c r="J10" s="328">
        <v>119.6</v>
      </c>
      <c r="K10" s="328">
        <v>117.8</v>
      </c>
      <c r="L10" s="328">
        <v>127.8</v>
      </c>
      <c r="M10" s="595"/>
    </row>
    <row r="11" spans="1:13" s="162" customFormat="1" ht="16.5" customHeight="1">
      <c r="A11" s="163" t="s">
        <v>97</v>
      </c>
      <c r="B11" s="146" t="s">
        <v>98</v>
      </c>
      <c r="C11" s="195">
        <v>305</v>
      </c>
      <c r="D11" s="319">
        <v>130.25</v>
      </c>
      <c r="E11" s="319">
        <v>144.2</v>
      </c>
      <c r="F11" s="319">
        <v>130.2</v>
      </c>
      <c r="G11" s="319">
        <v>143</v>
      </c>
      <c r="H11" s="319">
        <v>135</v>
      </c>
      <c r="I11" s="322">
        <f>(E11+F11+G11+H11)/4</f>
        <v>138.1</v>
      </c>
      <c r="J11" s="319">
        <v>126.5</v>
      </c>
      <c r="K11" s="319">
        <v>117.6</v>
      </c>
      <c r="L11" s="319">
        <v>133</v>
      </c>
      <c r="M11" s="595"/>
    </row>
    <row r="12" spans="1:13" s="162" customFormat="1" ht="9.75" customHeight="1">
      <c r="A12" s="163"/>
      <c r="B12" s="165" t="s">
        <v>70</v>
      </c>
      <c r="C12" s="195"/>
      <c r="D12" s="319"/>
      <c r="E12" s="319"/>
      <c r="F12" s="319"/>
      <c r="G12" s="319"/>
      <c r="H12" s="319"/>
      <c r="I12" s="322"/>
      <c r="J12" s="319"/>
      <c r="K12" s="319"/>
      <c r="L12" s="319"/>
      <c r="M12" s="595"/>
    </row>
    <row r="13" spans="1:13" ht="15" customHeight="1">
      <c r="A13" s="177"/>
      <c r="B13" s="178" t="s">
        <v>99</v>
      </c>
      <c r="C13" s="196">
        <v>226</v>
      </c>
      <c r="D13" s="332">
        <v>131.65</v>
      </c>
      <c r="E13" s="332">
        <v>140.6</v>
      </c>
      <c r="F13" s="332">
        <v>136.8</v>
      </c>
      <c r="G13" s="332">
        <v>139.8</v>
      </c>
      <c r="H13" s="332">
        <v>130.9</v>
      </c>
      <c r="I13" s="333">
        <f>(E13+F13+G13+H13)/4</f>
        <v>137.025</v>
      </c>
      <c r="J13" s="332">
        <v>119.4</v>
      </c>
      <c r="K13" s="332">
        <v>123.1</v>
      </c>
      <c r="L13" s="332">
        <v>128.2</v>
      </c>
      <c r="M13" s="595"/>
    </row>
    <row r="14" spans="1:13" s="162" customFormat="1" ht="18" customHeight="1">
      <c r="A14" s="163" t="s">
        <v>100</v>
      </c>
      <c r="B14" s="146" t="s">
        <v>101</v>
      </c>
      <c r="C14" s="195">
        <v>2590</v>
      </c>
      <c r="D14" s="319">
        <v>119.275</v>
      </c>
      <c r="E14" s="319">
        <v>125.4</v>
      </c>
      <c r="F14" s="319">
        <v>120.3</v>
      </c>
      <c r="G14" s="319">
        <v>118.8</v>
      </c>
      <c r="H14" s="319">
        <v>119</v>
      </c>
      <c r="I14" s="322">
        <f>(E14+F14+G14+H14)/4</f>
        <v>120.875</v>
      </c>
      <c r="J14" s="319">
        <v>108.6</v>
      </c>
      <c r="K14" s="319">
        <v>104.1</v>
      </c>
      <c r="L14" s="319">
        <v>107.8</v>
      </c>
      <c r="M14" s="595"/>
    </row>
    <row r="15" spans="1:13" s="162" customFormat="1" ht="12.75" customHeight="1">
      <c r="A15" s="163"/>
      <c r="B15" s="165" t="s">
        <v>70</v>
      </c>
      <c r="C15" s="195"/>
      <c r="D15" s="319"/>
      <c r="E15" s="319"/>
      <c r="F15" s="319"/>
      <c r="G15" s="319"/>
      <c r="H15" s="319"/>
      <c r="I15" s="322"/>
      <c r="J15" s="319"/>
      <c r="K15" s="319"/>
      <c r="L15" s="319"/>
      <c r="M15" s="595"/>
    </row>
    <row r="16" spans="1:13" ht="15.75" customHeight="1">
      <c r="A16" s="177"/>
      <c r="B16" s="178" t="s">
        <v>102</v>
      </c>
      <c r="C16" s="197">
        <v>1141</v>
      </c>
      <c r="D16" s="334">
        <v>118.55</v>
      </c>
      <c r="E16" s="334">
        <v>127.1</v>
      </c>
      <c r="F16" s="334">
        <v>120.9</v>
      </c>
      <c r="G16" s="334">
        <v>121.7</v>
      </c>
      <c r="H16" s="334">
        <v>119.8</v>
      </c>
      <c r="I16" s="526">
        <f>(E16+F16+G16+H16)/4</f>
        <v>122.375</v>
      </c>
      <c r="J16" s="334">
        <v>112.1</v>
      </c>
      <c r="K16" s="334">
        <v>105.3</v>
      </c>
      <c r="L16" s="334">
        <v>110.7</v>
      </c>
      <c r="M16" s="595"/>
    </row>
    <row r="17" spans="1:13" ht="15.75" customHeight="1">
      <c r="A17" s="177"/>
      <c r="B17" s="179" t="s">
        <v>158</v>
      </c>
      <c r="C17" s="196">
        <v>755</v>
      </c>
      <c r="D17" s="334">
        <v>113.35</v>
      </c>
      <c r="E17" s="334">
        <v>116.6</v>
      </c>
      <c r="F17" s="334">
        <v>110.9</v>
      </c>
      <c r="G17" s="334">
        <v>108.7</v>
      </c>
      <c r="H17" s="334">
        <v>112.8</v>
      </c>
      <c r="I17" s="526">
        <f>(E17+F17+G17+H17)/4</f>
        <v>112.25</v>
      </c>
      <c r="J17" s="334">
        <v>96.4</v>
      </c>
      <c r="K17" s="334">
        <v>92.6</v>
      </c>
      <c r="L17" s="334">
        <v>95.1</v>
      </c>
      <c r="M17" s="595"/>
    </row>
    <row r="18" spans="1:13" ht="15.75" customHeight="1">
      <c r="A18" s="177"/>
      <c r="B18" s="293" t="s">
        <v>159</v>
      </c>
      <c r="C18" s="196"/>
      <c r="D18" s="334"/>
      <c r="E18" s="334"/>
      <c r="F18" s="334"/>
      <c r="G18" s="334"/>
      <c r="H18" s="334"/>
      <c r="I18" s="526"/>
      <c r="J18" s="334"/>
      <c r="K18" s="334"/>
      <c r="L18" s="334"/>
      <c r="M18" s="595"/>
    </row>
    <row r="19" spans="1:13" ht="15.75" customHeight="1">
      <c r="A19" s="177"/>
      <c r="B19" s="178" t="s">
        <v>103</v>
      </c>
      <c r="C19" s="196">
        <v>235</v>
      </c>
      <c r="D19" s="334">
        <v>124.7</v>
      </c>
      <c r="E19" s="334">
        <v>128.9</v>
      </c>
      <c r="F19" s="334">
        <v>127.4</v>
      </c>
      <c r="G19" s="334">
        <v>113.2</v>
      </c>
      <c r="H19" s="334">
        <v>114.7</v>
      </c>
      <c r="I19" s="526">
        <f>(E19+F19+G19+H19)/4</f>
        <v>121.05</v>
      </c>
      <c r="J19" s="334">
        <v>103.4</v>
      </c>
      <c r="K19" s="334">
        <v>102</v>
      </c>
      <c r="L19" s="334">
        <v>105.7</v>
      </c>
      <c r="M19" s="595"/>
    </row>
    <row r="20" spans="1:13" ht="15.75" customHeight="1">
      <c r="A20" s="177"/>
      <c r="B20" s="180" t="s">
        <v>160</v>
      </c>
      <c r="C20" s="196">
        <v>217</v>
      </c>
      <c r="D20" s="332">
        <v>124.7</v>
      </c>
      <c r="E20" s="332">
        <v>131.6</v>
      </c>
      <c r="F20" s="332">
        <v>127.7</v>
      </c>
      <c r="G20" s="332">
        <v>125.1</v>
      </c>
      <c r="H20" s="332">
        <v>121.4</v>
      </c>
      <c r="I20" s="333">
        <f>(E20+F20+G20+H20)/4</f>
        <v>126.44999999999999</v>
      </c>
      <c r="J20" s="332">
        <v>112.9</v>
      </c>
      <c r="K20" s="332">
        <v>108.3</v>
      </c>
      <c r="L20" s="332">
        <v>111.6</v>
      </c>
      <c r="M20" s="595"/>
    </row>
    <row r="21" spans="1:13" ht="15.75" customHeight="1">
      <c r="A21" s="177"/>
      <c r="B21" s="294" t="s">
        <v>161</v>
      </c>
      <c r="C21" s="196"/>
      <c r="D21" s="332"/>
      <c r="E21" s="332"/>
      <c r="F21" s="332"/>
      <c r="G21" s="332"/>
      <c r="H21" s="332"/>
      <c r="I21" s="333"/>
      <c r="J21" s="332"/>
      <c r="K21" s="332"/>
      <c r="L21" s="332"/>
      <c r="M21" s="595"/>
    </row>
    <row r="22" spans="1:13" s="162" customFormat="1" ht="19.5" customHeight="1">
      <c r="A22" s="163" t="s">
        <v>104</v>
      </c>
      <c r="B22" s="146" t="s">
        <v>105</v>
      </c>
      <c r="C22" s="195">
        <v>652</v>
      </c>
      <c r="D22" s="319">
        <v>153.625</v>
      </c>
      <c r="E22" s="319">
        <v>160.7</v>
      </c>
      <c r="F22" s="319">
        <v>157.2</v>
      </c>
      <c r="G22" s="319">
        <v>154.3</v>
      </c>
      <c r="H22" s="319">
        <v>161.2</v>
      </c>
      <c r="I22" s="322">
        <f>(E22+F22+G22+H22)/4</f>
        <v>158.35</v>
      </c>
      <c r="J22" s="319">
        <v>150.1</v>
      </c>
      <c r="K22" s="319">
        <v>164.5</v>
      </c>
      <c r="L22" s="319">
        <v>177.4</v>
      </c>
      <c r="M22" s="595"/>
    </row>
    <row r="23" spans="1:13" s="162" customFormat="1" ht="12.75" customHeight="1">
      <c r="A23" s="163"/>
      <c r="B23" s="165" t="s">
        <v>70</v>
      </c>
      <c r="C23" s="195"/>
      <c r="D23" s="319"/>
      <c r="E23" s="319"/>
      <c r="F23" s="319"/>
      <c r="G23" s="319"/>
      <c r="H23" s="319"/>
      <c r="I23" s="322"/>
      <c r="J23" s="319"/>
      <c r="K23" s="319"/>
      <c r="L23" s="319"/>
      <c r="M23" s="595"/>
    </row>
    <row r="24" spans="1:13" ht="12" customHeight="1">
      <c r="A24" s="177"/>
      <c r="B24" s="179" t="s">
        <v>149</v>
      </c>
      <c r="C24" s="196">
        <v>236</v>
      </c>
      <c r="D24" s="332">
        <v>164.65</v>
      </c>
      <c r="E24" s="332">
        <v>179.8</v>
      </c>
      <c r="F24" s="332">
        <v>177.7</v>
      </c>
      <c r="G24" s="332">
        <v>174.7</v>
      </c>
      <c r="H24" s="332">
        <v>168.1</v>
      </c>
      <c r="I24" s="333">
        <f>(E24+F24+G24+H24)/4</f>
        <v>175.07500000000002</v>
      </c>
      <c r="J24" s="332">
        <v>156.4</v>
      </c>
      <c r="K24" s="332">
        <v>215.5</v>
      </c>
      <c r="L24" s="332">
        <v>240.5</v>
      </c>
      <c r="M24" s="595"/>
    </row>
    <row r="25" spans="1:13" ht="15" customHeight="1">
      <c r="A25" s="177"/>
      <c r="B25" s="293" t="s">
        <v>148</v>
      </c>
      <c r="C25" s="196"/>
      <c r="D25" s="332"/>
      <c r="E25" s="332"/>
      <c r="F25" s="332"/>
      <c r="G25" s="332"/>
      <c r="H25" s="332"/>
      <c r="I25" s="333"/>
      <c r="J25" s="332"/>
      <c r="K25" s="332"/>
      <c r="L25" s="332"/>
      <c r="M25" s="595"/>
    </row>
    <row r="26" spans="1:13" ht="12.75" customHeight="1">
      <c r="A26" s="181"/>
      <c r="B26" s="179" t="s">
        <v>150</v>
      </c>
      <c r="C26" s="196">
        <v>292</v>
      </c>
      <c r="D26" s="332">
        <v>155.075</v>
      </c>
      <c r="E26" s="332">
        <v>154.4</v>
      </c>
      <c r="F26" s="332">
        <v>149.6</v>
      </c>
      <c r="G26" s="332">
        <v>144.8</v>
      </c>
      <c r="H26" s="332">
        <v>165.3</v>
      </c>
      <c r="I26" s="333">
        <f>(E26+F26+G26+H26)/4</f>
        <v>153.525</v>
      </c>
      <c r="J26" s="332">
        <v>151.9</v>
      </c>
      <c r="K26" s="332">
        <v>136.9</v>
      </c>
      <c r="L26" s="332">
        <v>146.8</v>
      </c>
      <c r="M26" s="595"/>
    </row>
    <row r="27" spans="1:13" ht="12" customHeight="1">
      <c r="A27" s="181"/>
      <c r="B27" s="293" t="s">
        <v>151</v>
      </c>
      <c r="C27" s="196"/>
      <c r="D27" s="332"/>
      <c r="E27" s="332"/>
      <c r="F27" s="332"/>
      <c r="G27" s="332"/>
      <c r="H27" s="332"/>
      <c r="I27" s="333"/>
      <c r="J27" s="332"/>
      <c r="K27" s="332"/>
      <c r="L27" s="332"/>
      <c r="M27" s="595"/>
    </row>
    <row r="28" spans="1:13" s="162" customFormat="1" ht="16.5" customHeight="1">
      <c r="A28" s="163" t="s">
        <v>107</v>
      </c>
      <c r="B28" s="146" t="s">
        <v>108</v>
      </c>
      <c r="C28" s="195">
        <v>76</v>
      </c>
      <c r="D28" s="319">
        <v>207.65</v>
      </c>
      <c r="E28" s="319">
        <v>230.7</v>
      </c>
      <c r="F28" s="319">
        <v>223.7</v>
      </c>
      <c r="G28" s="319">
        <v>219.3</v>
      </c>
      <c r="H28" s="319">
        <v>221.5</v>
      </c>
      <c r="I28" s="322">
        <f>(E28+F28+G28+H28)/4</f>
        <v>223.8</v>
      </c>
      <c r="J28" s="319">
        <v>188.2</v>
      </c>
      <c r="K28" s="319">
        <v>173.2</v>
      </c>
      <c r="L28" s="319">
        <v>180.1</v>
      </c>
      <c r="M28" s="595"/>
    </row>
    <row r="29" spans="1:13" s="162" customFormat="1" ht="18" customHeight="1">
      <c r="A29" s="171" t="s">
        <v>109</v>
      </c>
      <c r="B29" s="182" t="s">
        <v>110</v>
      </c>
      <c r="C29" s="198">
        <v>153</v>
      </c>
      <c r="D29" s="320">
        <v>132.1</v>
      </c>
      <c r="E29" s="320">
        <v>180.7</v>
      </c>
      <c r="F29" s="320">
        <v>136.6</v>
      </c>
      <c r="G29" s="320">
        <v>136.5</v>
      </c>
      <c r="H29" s="320">
        <v>132.5</v>
      </c>
      <c r="I29" s="323">
        <f>(E29+F29+G29+H29)/4</f>
        <v>146.575</v>
      </c>
      <c r="J29" s="320">
        <v>126.7</v>
      </c>
      <c r="K29" s="320">
        <v>123.5</v>
      </c>
      <c r="L29" s="320">
        <v>219.3</v>
      </c>
      <c r="M29" s="595"/>
    </row>
    <row r="30" spans="1:13" ht="14.25" customHeight="1">
      <c r="A30" s="154" t="s">
        <v>140</v>
      </c>
      <c r="B30" s="174"/>
      <c r="C30" s="183"/>
      <c r="D30" s="175"/>
      <c r="E30" s="175"/>
      <c r="F30" s="175"/>
      <c r="G30" s="175"/>
      <c r="H30" s="175"/>
      <c r="I30" s="175"/>
      <c r="J30" s="175"/>
      <c r="K30" s="175"/>
      <c r="L30" s="175"/>
      <c r="M30" s="595"/>
    </row>
    <row r="31" spans="1:13" ht="12" customHeight="1">
      <c r="A31" s="76" t="s">
        <v>31</v>
      </c>
      <c r="B31" s="174"/>
      <c r="C31" s="183"/>
      <c r="D31" s="175"/>
      <c r="E31" s="175"/>
      <c r="F31" s="175"/>
      <c r="G31" s="175"/>
      <c r="H31" s="175"/>
      <c r="I31" s="175"/>
      <c r="J31" s="175"/>
      <c r="K31" s="175"/>
      <c r="L31" s="175"/>
      <c r="M31" s="140"/>
    </row>
    <row r="32" spans="1:13" ht="15.75">
      <c r="A32" s="76" t="s">
        <v>32</v>
      </c>
      <c r="M32" s="140"/>
    </row>
  </sheetData>
  <sheetProtection/>
  <mergeCells count="6">
    <mergeCell ref="M1:M30"/>
    <mergeCell ref="A3:A4"/>
    <mergeCell ref="B3:B4"/>
    <mergeCell ref="C3:C4"/>
    <mergeCell ref="E3:I3"/>
    <mergeCell ref="J3:L3"/>
  </mergeCells>
  <printOptions/>
  <pageMargins left="0.44" right="0.15" top="0.68" bottom="0.16" header="0.27" footer="0.16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3" sqref="D13"/>
    </sheetView>
  </sheetViews>
  <sheetFormatPr defaultColWidth="8.83203125" defaultRowHeight="12.75"/>
  <cols>
    <col min="1" max="1" width="8.83203125" style="79" customWidth="1"/>
    <col min="2" max="2" width="49.66015625" style="79" customWidth="1"/>
    <col min="3" max="12" width="9.16015625" style="79" customWidth="1"/>
    <col min="13" max="13" width="4" style="140" customWidth="1"/>
    <col min="14" max="16384" width="8.83203125" style="79" customWidth="1"/>
  </cols>
  <sheetData>
    <row r="1" spans="1:13" ht="29.25" customHeight="1">
      <c r="A1" s="155" t="s">
        <v>217</v>
      </c>
      <c r="B1" s="154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570">
        <v>21</v>
      </c>
    </row>
    <row r="2" spans="1:13" ht="18.75" customHeight="1">
      <c r="A2" s="139"/>
      <c r="B2" s="154"/>
      <c r="C2" s="158"/>
      <c r="F2" s="158"/>
      <c r="G2" s="158"/>
      <c r="H2" s="158"/>
      <c r="J2" s="158" t="s">
        <v>59</v>
      </c>
      <c r="L2" s="158"/>
      <c r="M2" s="595"/>
    </row>
    <row r="3" ht="12" customHeight="1">
      <c r="M3" s="595"/>
    </row>
    <row r="4" spans="1:13" ht="23.25" customHeight="1">
      <c r="A4" s="596" t="s">
        <v>60</v>
      </c>
      <c r="B4" s="598" t="s">
        <v>15</v>
      </c>
      <c r="C4" s="600" t="s">
        <v>9</v>
      </c>
      <c r="D4" s="405">
        <v>2006</v>
      </c>
      <c r="E4" s="573">
        <v>2007</v>
      </c>
      <c r="F4" s="574"/>
      <c r="G4" s="574"/>
      <c r="H4" s="574"/>
      <c r="I4" s="575"/>
      <c r="J4" s="573">
        <v>2008</v>
      </c>
      <c r="K4" s="574"/>
      <c r="L4" s="581"/>
      <c r="M4" s="595"/>
    </row>
    <row r="5" spans="1:13" ht="27" customHeight="1">
      <c r="A5" s="606"/>
      <c r="B5" s="604"/>
      <c r="C5" s="607"/>
      <c r="D5" s="98" t="s">
        <v>178</v>
      </c>
      <c r="E5" s="142" t="s">
        <v>135</v>
      </c>
      <c r="F5" s="142" t="s">
        <v>137</v>
      </c>
      <c r="G5" s="142" t="s">
        <v>136</v>
      </c>
      <c r="H5" s="142" t="s">
        <v>202</v>
      </c>
      <c r="I5" s="98" t="s">
        <v>178</v>
      </c>
      <c r="J5" s="142" t="s">
        <v>135</v>
      </c>
      <c r="K5" s="142" t="s">
        <v>205</v>
      </c>
      <c r="L5" s="142" t="s">
        <v>209</v>
      </c>
      <c r="M5" s="595"/>
    </row>
    <row r="6" spans="1:13" s="162" customFormat="1" ht="30" customHeight="1">
      <c r="A6" s="170" t="s">
        <v>111</v>
      </c>
      <c r="B6" s="167" t="s">
        <v>57</v>
      </c>
      <c r="C6" s="194">
        <v>1134</v>
      </c>
      <c r="D6" s="321">
        <v>117.05</v>
      </c>
      <c r="E6" s="318">
        <v>127.2</v>
      </c>
      <c r="F6" s="318">
        <v>124</v>
      </c>
      <c r="G6" s="318">
        <v>126</v>
      </c>
      <c r="H6" s="318">
        <v>124.5</v>
      </c>
      <c r="I6" s="321">
        <f>(E6+F6+G6+H6)/4</f>
        <v>125.425</v>
      </c>
      <c r="J6" s="318">
        <v>119.7</v>
      </c>
      <c r="K6" s="318">
        <v>120</v>
      </c>
      <c r="L6" s="318">
        <v>124.2</v>
      </c>
      <c r="M6" s="595"/>
    </row>
    <row r="7" spans="1:13" s="162" customFormat="1" ht="24" customHeight="1">
      <c r="A7" s="163" t="s">
        <v>112</v>
      </c>
      <c r="B7" s="146" t="s">
        <v>113</v>
      </c>
      <c r="C7" s="195">
        <v>157</v>
      </c>
      <c r="D7" s="322">
        <v>118.525</v>
      </c>
      <c r="E7" s="319">
        <v>131.6</v>
      </c>
      <c r="F7" s="319">
        <v>124.7</v>
      </c>
      <c r="G7" s="319">
        <v>123</v>
      </c>
      <c r="H7" s="319">
        <v>116.9</v>
      </c>
      <c r="I7" s="322">
        <f>(E7+F7+G7+H7)/4</f>
        <v>124.05000000000001</v>
      </c>
      <c r="J7" s="319">
        <v>117.7</v>
      </c>
      <c r="K7" s="319">
        <v>116</v>
      </c>
      <c r="L7" s="319">
        <v>116.1</v>
      </c>
      <c r="M7" s="595"/>
    </row>
    <row r="8" spans="1:13" s="162" customFormat="1" ht="24" customHeight="1">
      <c r="A8" s="163" t="s">
        <v>114</v>
      </c>
      <c r="B8" s="164" t="s">
        <v>115</v>
      </c>
      <c r="C8" s="195">
        <v>194</v>
      </c>
      <c r="D8" s="322">
        <v>119.375</v>
      </c>
      <c r="E8" s="319">
        <v>135.5</v>
      </c>
      <c r="F8" s="319">
        <v>136.1</v>
      </c>
      <c r="G8" s="319">
        <v>139.3</v>
      </c>
      <c r="H8" s="319">
        <v>140.3</v>
      </c>
      <c r="I8" s="322">
        <f>(E8+F8+G8+H8)/4</f>
        <v>137.8</v>
      </c>
      <c r="J8" s="319">
        <v>130.1</v>
      </c>
      <c r="K8" s="319">
        <v>133.6</v>
      </c>
      <c r="L8" s="319">
        <v>134.1</v>
      </c>
      <c r="M8" s="595"/>
    </row>
    <row r="9" spans="1:13" s="162" customFormat="1" ht="12.75" customHeight="1">
      <c r="A9" s="163" t="s">
        <v>116</v>
      </c>
      <c r="B9" s="164" t="s">
        <v>157</v>
      </c>
      <c r="C9" s="195">
        <v>216</v>
      </c>
      <c r="D9" s="322">
        <v>114.1</v>
      </c>
      <c r="E9" s="319">
        <v>127.8</v>
      </c>
      <c r="F9" s="319">
        <v>125</v>
      </c>
      <c r="G9" s="319">
        <v>124.9</v>
      </c>
      <c r="H9" s="319">
        <v>125.8</v>
      </c>
      <c r="I9" s="322">
        <f>(E9+F9+G9+H9)/4</f>
        <v>125.87500000000001</v>
      </c>
      <c r="J9" s="319">
        <v>118</v>
      </c>
      <c r="K9" s="319">
        <v>116.8</v>
      </c>
      <c r="L9" s="319">
        <v>117.1</v>
      </c>
      <c r="M9" s="595"/>
    </row>
    <row r="10" spans="1:13" s="162" customFormat="1" ht="12.75" customHeight="1">
      <c r="A10" s="163"/>
      <c r="B10" s="164" t="s">
        <v>156</v>
      </c>
      <c r="C10" s="195"/>
      <c r="D10" s="322"/>
      <c r="E10" s="319"/>
      <c r="F10" s="319"/>
      <c r="G10" s="319"/>
      <c r="H10" s="319"/>
      <c r="I10" s="322"/>
      <c r="J10" s="319"/>
      <c r="K10" s="319"/>
      <c r="L10" s="319"/>
      <c r="M10" s="595"/>
    </row>
    <row r="11" spans="1:13" s="162" customFormat="1" ht="24" customHeight="1">
      <c r="A11" s="163" t="s">
        <v>117</v>
      </c>
      <c r="B11" s="146" t="s">
        <v>118</v>
      </c>
      <c r="C11" s="195">
        <v>567</v>
      </c>
      <c r="D11" s="322">
        <v>116.975</v>
      </c>
      <c r="E11" s="319">
        <v>123</v>
      </c>
      <c r="F11" s="319">
        <v>119.3</v>
      </c>
      <c r="G11" s="319">
        <v>122.6</v>
      </c>
      <c r="H11" s="319">
        <v>120.7</v>
      </c>
      <c r="I11" s="322">
        <f>(E11+F11+G11+H11)/4</f>
        <v>121.39999999999999</v>
      </c>
      <c r="J11" s="319">
        <v>117.4</v>
      </c>
      <c r="K11" s="319">
        <v>117.6</v>
      </c>
      <c r="L11" s="319">
        <v>125.7</v>
      </c>
      <c r="M11" s="595"/>
    </row>
    <row r="12" spans="1:13" s="162" customFormat="1" ht="13.5" customHeight="1">
      <c r="A12" s="163"/>
      <c r="B12" s="165" t="s">
        <v>70</v>
      </c>
      <c r="C12" s="195"/>
      <c r="D12" s="331"/>
      <c r="E12" s="330"/>
      <c r="F12" s="330"/>
      <c r="G12" s="330"/>
      <c r="H12" s="330"/>
      <c r="I12" s="331"/>
      <c r="J12" s="330"/>
      <c r="K12" s="330"/>
      <c r="L12" s="330"/>
      <c r="M12" s="595"/>
    </row>
    <row r="13" spans="1:13" ht="12" customHeight="1">
      <c r="A13" s="181"/>
      <c r="B13" s="179" t="s">
        <v>154</v>
      </c>
      <c r="C13" s="196">
        <v>378</v>
      </c>
      <c r="D13" s="333">
        <v>122.575</v>
      </c>
      <c r="E13" s="332">
        <v>128.7</v>
      </c>
      <c r="F13" s="332">
        <v>125.3</v>
      </c>
      <c r="G13" s="332">
        <v>124.4</v>
      </c>
      <c r="H13" s="332">
        <v>124.4</v>
      </c>
      <c r="I13" s="333">
        <f>(E13+F13+G13+H13)/4</f>
        <v>125.69999999999999</v>
      </c>
      <c r="J13" s="332">
        <v>117.4</v>
      </c>
      <c r="K13" s="332">
        <v>115.6</v>
      </c>
      <c r="L13" s="332">
        <v>123.3</v>
      </c>
      <c r="M13" s="595"/>
    </row>
    <row r="14" spans="1:13" ht="14.25" customHeight="1">
      <c r="A14" s="181"/>
      <c r="B14" s="179" t="s">
        <v>155</v>
      </c>
      <c r="C14" s="196"/>
      <c r="D14" s="333"/>
      <c r="E14" s="332"/>
      <c r="F14" s="332"/>
      <c r="G14" s="332"/>
      <c r="H14" s="332"/>
      <c r="I14" s="333"/>
      <c r="J14" s="332"/>
      <c r="K14" s="332"/>
      <c r="L14" s="332"/>
      <c r="M14" s="595"/>
    </row>
    <row r="15" spans="1:13" s="162" customFormat="1" ht="30" customHeight="1">
      <c r="A15" s="170" t="s">
        <v>119</v>
      </c>
      <c r="B15" s="167" t="s">
        <v>33</v>
      </c>
      <c r="C15" s="194">
        <v>879</v>
      </c>
      <c r="D15" s="329">
        <v>124.4</v>
      </c>
      <c r="E15" s="328">
        <v>138.4</v>
      </c>
      <c r="F15" s="328">
        <v>134</v>
      </c>
      <c r="G15" s="328">
        <v>124.7</v>
      </c>
      <c r="H15" s="328">
        <v>124.7</v>
      </c>
      <c r="I15" s="329">
        <f>(E15+F15+G15+H15)/4</f>
        <v>130.45</v>
      </c>
      <c r="J15" s="328">
        <v>117.1</v>
      </c>
      <c r="K15" s="328">
        <v>115.8</v>
      </c>
      <c r="L15" s="328">
        <v>122.6</v>
      </c>
      <c r="M15" s="595"/>
    </row>
    <row r="16" spans="1:13" s="162" customFormat="1" ht="24" customHeight="1">
      <c r="A16" s="163" t="s">
        <v>120</v>
      </c>
      <c r="B16" s="146" t="s">
        <v>121</v>
      </c>
      <c r="C16" s="195">
        <v>179</v>
      </c>
      <c r="D16" s="322">
        <v>119.5</v>
      </c>
      <c r="E16" s="319">
        <v>156.9</v>
      </c>
      <c r="F16" s="319">
        <v>153.1</v>
      </c>
      <c r="G16" s="319">
        <v>152.3</v>
      </c>
      <c r="H16" s="319">
        <v>151.6</v>
      </c>
      <c r="I16" s="322">
        <f>(E16+F16+G16+H16)/4</f>
        <v>153.475</v>
      </c>
      <c r="J16" s="319">
        <v>143.3</v>
      </c>
      <c r="K16" s="319">
        <v>143.3</v>
      </c>
      <c r="L16" s="319">
        <v>143.2</v>
      </c>
      <c r="M16" s="595"/>
    </row>
    <row r="17" spans="1:13" s="162" customFormat="1" ht="24" customHeight="1">
      <c r="A17" s="163" t="s">
        <v>122</v>
      </c>
      <c r="B17" s="146" t="s">
        <v>123</v>
      </c>
      <c r="C17" s="195">
        <v>700</v>
      </c>
      <c r="D17" s="322">
        <v>125.625</v>
      </c>
      <c r="E17" s="319">
        <v>121.6</v>
      </c>
      <c r="F17" s="319">
        <v>129.1</v>
      </c>
      <c r="G17" s="319">
        <v>117.7</v>
      </c>
      <c r="H17" s="319">
        <v>117.8</v>
      </c>
      <c r="I17" s="322">
        <f>(E17+F17+G17+H17)/4</f>
        <v>121.55</v>
      </c>
      <c r="J17" s="319">
        <v>110.4</v>
      </c>
      <c r="K17" s="319">
        <v>108.8</v>
      </c>
      <c r="L17" s="319">
        <v>117.3</v>
      </c>
      <c r="M17" s="595"/>
    </row>
    <row r="18" spans="1:13" s="162" customFormat="1" ht="9" customHeight="1">
      <c r="A18" s="185"/>
      <c r="B18" s="165" t="s">
        <v>70</v>
      </c>
      <c r="C18" s="195"/>
      <c r="D18" s="322"/>
      <c r="E18" s="319"/>
      <c r="F18" s="319"/>
      <c r="G18" s="319"/>
      <c r="H18" s="319"/>
      <c r="I18" s="322"/>
      <c r="J18" s="319"/>
      <c r="K18" s="319"/>
      <c r="L18" s="319"/>
      <c r="M18" s="595"/>
    </row>
    <row r="19" spans="1:13" ht="16.5" customHeight="1">
      <c r="A19" s="177"/>
      <c r="B19" s="178" t="s">
        <v>124</v>
      </c>
      <c r="C19" s="196">
        <v>195</v>
      </c>
      <c r="D19" s="333">
        <v>139.95</v>
      </c>
      <c r="E19" s="332">
        <v>147.6</v>
      </c>
      <c r="F19" s="332">
        <v>143.3</v>
      </c>
      <c r="G19" s="332">
        <v>143.3</v>
      </c>
      <c r="H19" s="332">
        <v>142.5</v>
      </c>
      <c r="I19" s="333">
        <f>(E19+F19+G19+H19)/4</f>
        <v>144.175</v>
      </c>
      <c r="J19" s="332">
        <v>130.8</v>
      </c>
      <c r="K19" s="332">
        <v>129.1</v>
      </c>
      <c r="L19" s="332">
        <v>140.7</v>
      </c>
      <c r="M19" s="595"/>
    </row>
    <row r="20" spans="1:13" ht="12.75" customHeight="1">
      <c r="A20" s="177"/>
      <c r="B20" s="179" t="s">
        <v>152</v>
      </c>
      <c r="C20" s="196">
        <v>233</v>
      </c>
      <c r="D20" s="333">
        <v>122.325</v>
      </c>
      <c r="E20" s="332">
        <v>128.9</v>
      </c>
      <c r="F20" s="332">
        <v>123.2</v>
      </c>
      <c r="G20" s="332">
        <v>89.4</v>
      </c>
      <c r="H20" s="332">
        <v>87.1</v>
      </c>
      <c r="I20" s="333">
        <f>(E20+F20+G20+H20)/4</f>
        <v>107.15</v>
      </c>
      <c r="J20" s="332">
        <v>84.4</v>
      </c>
      <c r="K20" s="332">
        <v>81.4</v>
      </c>
      <c r="L20" s="332">
        <v>96.9</v>
      </c>
      <c r="M20" s="595"/>
    </row>
    <row r="21" spans="1:13" ht="12.75">
      <c r="A21" s="267"/>
      <c r="B21" s="262" t="s">
        <v>153</v>
      </c>
      <c r="C21" s="371"/>
      <c r="D21" s="336"/>
      <c r="E21" s="335"/>
      <c r="F21" s="335"/>
      <c r="G21" s="335"/>
      <c r="H21" s="335"/>
      <c r="I21" s="336"/>
      <c r="J21" s="335"/>
      <c r="K21" s="335"/>
      <c r="L21" s="335"/>
      <c r="M21" s="595"/>
    </row>
    <row r="22" spans="1:13" ht="18.75" customHeight="1">
      <c r="A22" s="154" t="s">
        <v>140</v>
      </c>
      <c r="M22" s="595"/>
    </row>
    <row r="23" spans="1:13" ht="15.75">
      <c r="A23" s="76" t="s">
        <v>31</v>
      </c>
      <c r="M23" s="595"/>
    </row>
    <row r="24" spans="1:13" ht="15.75">
      <c r="A24" s="76" t="s">
        <v>32</v>
      </c>
      <c r="M24" s="595"/>
    </row>
    <row r="25" ht="12.75">
      <c r="M25" s="595"/>
    </row>
  </sheetData>
  <sheetProtection/>
  <mergeCells count="6">
    <mergeCell ref="M1:M25"/>
    <mergeCell ref="A4:A5"/>
    <mergeCell ref="B4:B5"/>
    <mergeCell ref="C4:C5"/>
    <mergeCell ref="E4:I4"/>
    <mergeCell ref="J4:L4"/>
  </mergeCells>
  <printOptions/>
  <pageMargins left="0.66" right="0.22" top="0.81" bottom="0.31" header="0.5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94"/>
  <sheetViews>
    <sheetView zoomScalePageLayoutView="0" workbookViewId="0" topLeftCell="A1">
      <selection activeCell="L7" sqref="L7"/>
    </sheetView>
  </sheetViews>
  <sheetFormatPr defaultColWidth="11.5" defaultRowHeight="12.75"/>
  <cols>
    <col min="1" max="1" width="10.5" style="79" customWidth="1"/>
    <col min="2" max="2" width="42.66015625" style="79" customWidth="1"/>
    <col min="3" max="3" width="9.16015625" style="79" customWidth="1"/>
    <col min="4" max="4" width="10.5" style="79" customWidth="1"/>
    <col min="5" max="5" width="10.66015625" style="79" customWidth="1"/>
    <col min="6" max="6" width="10.16015625" style="79" customWidth="1"/>
    <col min="7" max="7" width="10.5" style="79" customWidth="1"/>
    <col min="8" max="8" width="10.16015625" style="79" customWidth="1"/>
    <col min="9" max="9" width="10.5" style="79" customWidth="1"/>
    <col min="10" max="10" width="9.66015625" style="79" customWidth="1"/>
    <col min="11" max="11" width="10.5" style="79" customWidth="1"/>
    <col min="12" max="12" width="10.66015625" style="79" customWidth="1"/>
    <col min="13" max="13" width="3.83203125" style="140" customWidth="1"/>
    <col min="14" max="16384" width="11.5" style="79" customWidth="1"/>
  </cols>
  <sheetData>
    <row r="1" spans="1:13" ht="27" customHeight="1">
      <c r="A1" s="155" t="s">
        <v>230</v>
      </c>
      <c r="B1" s="154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570">
        <v>22</v>
      </c>
    </row>
    <row r="2" spans="1:13" ht="19.5" customHeight="1">
      <c r="A2" s="139"/>
      <c r="B2" s="154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570"/>
    </row>
    <row r="3" spans="1:13" ht="18.75" customHeight="1">
      <c r="A3" s="139"/>
      <c r="B3" s="154"/>
      <c r="C3" s="158"/>
      <c r="D3" s="158"/>
      <c r="E3" s="158"/>
      <c r="F3" s="158"/>
      <c r="H3" s="158"/>
      <c r="I3" s="158"/>
      <c r="J3" s="158" t="s">
        <v>59</v>
      </c>
      <c r="M3" s="570"/>
    </row>
    <row r="4" spans="1:13" ht="12" customHeight="1">
      <c r="A4" s="139"/>
      <c r="B4" s="154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570"/>
    </row>
    <row r="5" spans="1:13" ht="27" customHeight="1">
      <c r="A5" s="596" t="s">
        <v>51</v>
      </c>
      <c r="B5" s="598" t="s">
        <v>15</v>
      </c>
      <c r="C5" s="600" t="s">
        <v>125</v>
      </c>
      <c r="D5" s="608" t="s">
        <v>126</v>
      </c>
      <c r="E5" s="609"/>
      <c r="F5" s="609"/>
      <c r="G5" s="609"/>
      <c r="H5" s="609"/>
      <c r="I5" s="609"/>
      <c r="J5" s="609"/>
      <c r="K5" s="609"/>
      <c r="L5" s="581"/>
      <c r="M5" s="570"/>
    </row>
    <row r="6" spans="1:13" ht="62.25" customHeight="1">
      <c r="A6" s="606"/>
      <c r="B6" s="604"/>
      <c r="C6" s="607"/>
      <c r="D6" s="193" t="s">
        <v>245</v>
      </c>
      <c r="E6" s="193" t="s">
        <v>246</v>
      </c>
      <c r="F6" s="193" t="s">
        <v>247</v>
      </c>
      <c r="G6" s="193" t="s">
        <v>248</v>
      </c>
      <c r="H6" s="193" t="s">
        <v>249</v>
      </c>
      <c r="I6" s="364" t="s">
        <v>250</v>
      </c>
      <c r="J6" s="260" t="s">
        <v>251</v>
      </c>
      <c r="K6" s="260" t="s">
        <v>252</v>
      </c>
      <c r="L6" s="467" t="s">
        <v>253</v>
      </c>
      <c r="M6" s="570"/>
    </row>
    <row r="7" spans="1:13" ht="31.5" customHeight="1">
      <c r="A7" s="143"/>
      <c r="B7" s="144" t="s">
        <v>53</v>
      </c>
      <c r="C7" s="263">
        <v>10000</v>
      </c>
      <c r="D7" s="272">
        <f>('Table-11'!F6/'Table-11'!E6)*100-100</f>
        <v>-2.81690140845069</v>
      </c>
      <c r="E7" s="275">
        <f>('Table-11'!G6/'Table-11'!F6)*100-100</f>
        <v>-1.0540184453228107</v>
      </c>
      <c r="F7" s="275">
        <f>('Table-11'!H6/'Table-11'!G6)*100-100</f>
        <v>3.994673768308928</v>
      </c>
      <c r="G7" s="275">
        <f>('Table-11'!J6/'Table-11'!H6)*100-100</f>
        <v>-1.8565941101152106</v>
      </c>
      <c r="H7" s="275">
        <f>('Table-11'!K6/'Table-11'!J6)*100-100</f>
        <v>8.48010437051532</v>
      </c>
      <c r="I7" s="378">
        <f>('Table-11'!L6/'Table-11'!K6)*100-100</f>
        <v>8.298256163559813</v>
      </c>
      <c r="J7" s="259">
        <f>('Table-11'!J6/'Table-11'!E6)*100-100</f>
        <v>-1.8565941101152106</v>
      </c>
      <c r="K7" s="156">
        <f>('Table-11'!K6/'Table-11'!F6)*100-100</f>
        <v>9.552042160737813</v>
      </c>
      <c r="L7" s="156">
        <f>('Table-11'!L6/'Table-11'!G6)*100-100</f>
        <v>19.90679094540613</v>
      </c>
      <c r="M7" s="570"/>
    </row>
    <row r="8" spans="1:13" ht="31.5" customHeight="1">
      <c r="A8" s="145">
        <v>0</v>
      </c>
      <c r="B8" s="164" t="s">
        <v>17</v>
      </c>
      <c r="C8" s="194">
        <v>1621</v>
      </c>
      <c r="D8" s="273">
        <f>('Table-11'!F7/'Table-11'!E7)*100-100</f>
        <v>2.0586400499064155</v>
      </c>
      <c r="E8" s="273">
        <f>('Table-11'!G7/'Table-11'!F7)*100-100</f>
        <v>2.8117359413202934</v>
      </c>
      <c r="F8" s="273">
        <f>('Table-11'!H7/'Table-11'!G7)*100-100</f>
        <v>9.274673008323433</v>
      </c>
      <c r="G8" s="273">
        <f>('Table-11'!J7/'Table-11'!H7)*100-100</f>
        <v>1.1425462459194762</v>
      </c>
      <c r="H8" s="273">
        <f>('Table-11'!K7/'Table-11'!J7)*100-100</f>
        <v>2.1516944593867606</v>
      </c>
      <c r="I8" s="379">
        <f>('Table-11'!L7/'Table-11'!K7)*100-100</f>
        <v>5.371248025276458</v>
      </c>
      <c r="J8" s="190">
        <f>('Table-11'!J7/'Table-11'!E7)*100-100</f>
        <v>15.970056144728645</v>
      </c>
      <c r="K8" s="157">
        <f>('Table-11'!K7/'Table-11'!F7)*100-100</f>
        <v>16.0757946210269</v>
      </c>
      <c r="L8" s="157">
        <f>('Table-11'!L7/'Table-11'!G7)*100-100</f>
        <v>18.965517241379317</v>
      </c>
      <c r="M8" s="570"/>
    </row>
    <row r="9" spans="1:13" ht="31.5" customHeight="1">
      <c r="A9" s="147">
        <v>2</v>
      </c>
      <c r="B9" s="150" t="s">
        <v>23</v>
      </c>
      <c r="C9" s="194">
        <v>221</v>
      </c>
      <c r="D9" s="273">
        <f>('Table-11'!F8/'Table-11'!E8)*100-100</f>
        <v>-1.6770186335403565</v>
      </c>
      <c r="E9" s="273">
        <f>('Table-11'!G8/'Table-11'!F8)*100-100</f>
        <v>-1.200252684775748</v>
      </c>
      <c r="F9" s="273">
        <f>('Table-11'!H8/'Table-11'!G8)*100-100</f>
        <v>0.31969309462915874</v>
      </c>
      <c r="G9" s="273">
        <f>('Table-11'!J8/'Table-11'!H8)*100-100</f>
        <v>-9.942638623326957</v>
      </c>
      <c r="H9" s="273">
        <f>('Table-11'!K8/'Table-11'!J8)*100-100</f>
        <v>-6.510969568294428</v>
      </c>
      <c r="I9" s="379">
        <f>('Table-11'!L8/'Table-11'!K8)*100-100</f>
        <v>4.163512490537485</v>
      </c>
      <c r="J9" s="190">
        <f>('Table-11'!J8/'Table-11'!E8)*100-100</f>
        <v>-12.23602484472049</v>
      </c>
      <c r="K9" s="157">
        <f>('Table-11'!K8/'Table-11'!F8)*100-100</f>
        <v>-16.550852811118148</v>
      </c>
      <c r="L9" s="157">
        <f>('Table-11'!L8/'Table-11'!G8)*100-100</f>
        <v>-12.020460358056269</v>
      </c>
      <c r="M9" s="570"/>
    </row>
    <row r="10" spans="1:13" ht="31.5" customHeight="1">
      <c r="A10" s="149">
        <v>3</v>
      </c>
      <c r="B10" s="150" t="s">
        <v>54</v>
      </c>
      <c r="C10" s="194">
        <v>1789</v>
      </c>
      <c r="D10" s="273">
        <f>('Table-11'!F9/'Table-11'!E9)*100-100</f>
        <v>-3.0343596608656753</v>
      </c>
      <c r="E10" s="273">
        <f>('Table-11'!G9/'Table-11'!F9)*100-100</f>
        <v>-4.0497008743672325</v>
      </c>
      <c r="F10" s="273">
        <f>('Table-11'!H9/'Table-11'!G9)*100-100</f>
        <v>8.872901678657058</v>
      </c>
      <c r="G10" s="273">
        <f>('Table-11'!J9/'Table-11'!H9)*100-100</f>
        <v>5.770925110132154</v>
      </c>
      <c r="H10" s="273">
        <f>('Table-11'!K9/'Table-11'!J9)*100-100</f>
        <v>29.69596001665974</v>
      </c>
      <c r="I10" s="379">
        <f>('Table-11'!L9/'Table-11'!K9)*100-100</f>
        <v>12.909441233140655</v>
      </c>
      <c r="J10" s="190">
        <f>('Table-11'!J9/'Table-11'!E9)*100-100</f>
        <v>7.139669790272208</v>
      </c>
      <c r="K10" s="157">
        <f>('Table-11'!K9/'Table-11'!F9)*100-100</f>
        <v>43.30418775885869</v>
      </c>
      <c r="L10" s="157">
        <f>('Table-11'!L9/'Table-11'!G9)*100-100</f>
        <v>68.63309352517987</v>
      </c>
      <c r="M10" s="570"/>
    </row>
    <row r="11" spans="1:13" ht="31.5" customHeight="1">
      <c r="A11" s="149">
        <v>4</v>
      </c>
      <c r="B11" s="150" t="s">
        <v>55</v>
      </c>
      <c r="C11" s="194">
        <v>113</v>
      </c>
      <c r="D11" s="273">
        <f>('Table-11'!F10/'Table-11'!E10)*100-100</f>
        <v>-2.991452991452988</v>
      </c>
      <c r="E11" s="273">
        <f>('Table-11'!G10/'Table-11'!F10)*100-100</f>
        <v>7.8036500943990035</v>
      </c>
      <c r="F11" s="273">
        <f>('Table-11'!H10/'Table-11'!G10)*100-100</f>
        <v>6.888499708114409</v>
      </c>
      <c r="G11" s="273">
        <f>('Table-11'!J10/'Table-11'!H10)*100-100</f>
        <v>16.056799563080276</v>
      </c>
      <c r="H11" s="273">
        <f>('Table-11'!K10/'Table-11'!J10)*100-100</f>
        <v>24.988235294117672</v>
      </c>
      <c r="I11" s="379">
        <f>('Table-11'!L10/'Table-11'!K10)*100-100</f>
        <v>-2.1084337349397657</v>
      </c>
      <c r="J11" s="190">
        <f>('Table-11'!J10/'Table-11'!E10)*100-100</f>
        <v>29.731379731379718</v>
      </c>
      <c r="K11" s="157">
        <f>('Table-11'!K10/'Table-11'!F10)*100-100</f>
        <v>67.14915040906232</v>
      </c>
      <c r="L11" s="157">
        <f>('Table-11'!L10/'Table-11'!G10)*100-100</f>
        <v>51.78050204319905</v>
      </c>
      <c r="M11" s="570"/>
    </row>
    <row r="12" spans="1:13" ht="31.5" customHeight="1">
      <c r="A12" s="149">
        <v>5</v>
      </c>
      <c r="B12" s="150" t="s">
        <v>56</v>
      </c>
      <c r="C12" s="194">
        <v>467</v>
      </c>
      <c r="D12" s="273">
        <f>('Table-11'!F11/'Table-11'!E11)*100-100</f>
        <v>-2.688573562359963</v>
      </c>
      <c r="E12" s="273">
        <f>('Table-11'!G11/'Table-11'!F11)*100-100</f>
        <v>-0.9976976208749164</v>
      </c>
      <c r="F12" s="273">
        <f>('Table-11'!H11/'Table-11'!G11)*100-100</f>
        <v>0.46511627906976116</v>
      </c>
      <c r="G12" s="273">
        <f>('Table-11'!J11/'Table-11'!H11)*100-100</f>
        <v>-5.94135802469134</v>
      </c>
      <c r="H12" s="273">
        <f>('Table-11'!K11/'Table-11'!J11)*100-100</f>
        <v>-0.41017227235438725</v>
      </c>
      <c r="I12" s="379">
        <f>('Table-11'!L11/'Table-11'!K11)*100-100</f>
        <v>-0.08237232289951635</v>
      </c>
      <c r="J12" s="190">
        <f>('Table-11'!J11/'Table-11'!E11)*100-100</f>
        <v>-8.961911874533229</v>
      </c>
      <c r="K12" s="157">
        <f>('Table-11'!K11/'Table-11'!F11)*100-100</f>
        <v>-6.830391404451277</v>
      </c>
      <c r="L12" s="157">
        <f>('Table-11'!L11/'Table-11'!G11)*100-100</f>
        <v>-5.9689922480620226</v>
      </c>
      <c r="M12" s="570"/>
    </row>
    <row r="13" spans="1:13" ht="31.5" customHeight="1">
      <c r="A13" s="149">
        <v>6</v>
      </c>
      <c r="B13" s="150" t="s">
        <v>26</v>
      </c>
      <c r="C13" s="194">
        <v>3776</v>
      </c>
      <c r="D13" s="273">
        <f>('Table-11'!F12/'Table-11'!E12)*100-100</f>
        <v>-5.24017467248909</v>
      </c>
      <c r="E13" s="273">
        <f>('Table-11'!G12/'Table-11'!F12)*100-100</f>
        <v>-0.4608294930875587</v>
      </c>
      <c r="F13" s="273">
        <f>('Table-11'!H12/'Table-11'!G12)*100-100</f>
        <v>0.4629629629629477</v>
      </c>
      <c r="G13" s="273">
        <f>('Table-11'!J12/'Table-11'!H12)*100-100</f>
        <v>-8.141321044546842</v>
      </c>
      <c r="H13" s="273">
        <f>('Table-11'!K12/'Table-11'!J12)*100-100</f>
        <v>-1.5050167224080298</v>
      </c>
      <c r="I13" s="379">
        <f>('Table-11'!L12/'Table-11'!K12)*100-100</f>
        <v>8.488964346349732</v>
      </c>
      <c r="J13" s="190">
        <f>('Table-11'!J12/'Table-11'!E12)*100-100</f>
        <v>-12.954876273653568</v>
      </c>
      <c r="K13" s="157">
        <f>('Table-11'!K12/'Table-11'!F12)*100-100</f>
        <v>-9.523809523809518</v>
      </c>
      <c r="L13" s="157">
        <f>('Table-11'!L12/'Table-11'!G12)*100-100</f>
        <v>-1.3888888888888857</v>
      </c>
      <c r="M13" s="570"/>
    </row>
    <row r="14" spans="1:13" ht="31.5" customHeight="1">
      <c r="A14" s="149">
        <v>7</v>
      </c>
      <c r="B14" s="150" t="s">
        <v>57</v>
      </c>
      <c r="C14" s="194">
        <v>1134</v>
      </c>
      <c r="D14" s="273">
        <f>('Table-11'!F13/'Table-11'!E13)*100-100</f>
        <v>-2.5157232704402475</v>
      </c>
      <c r="E14" s="273">
        <f>('Table-11'!G13/'Table-11'!F13)*100-100</f>
        <v>1.6129032258064484</v>
      </c>
      <c r="F14" s="273">
        <f>('Table-11'!H13/'Table-11'!G13)*100-100</f>
        <v>-1.1904761904761898</v>
      </c>
      <c r="G14" s="273">
        <f>('Table-11'!J13/'Table-11'!H13)*100-100</f>
        <v>-3.855421686746979</v>
      </c>
      <c r="H14" s="273">
        <f>('Table-11'!K13/'Table-11'!J13)*100-100</f>
        <v>0.250626566416031</v>
      </c>
      <c r="I14" s="379">
        <f>('Table-11'!L13/'Table-11'!K13)*100-100</f>
        <v>3.499999999999986</v>
      </c>
      <c r="J14" s="190">
        <f>('Table-11'!J13/'Table-11'!E13)*100-100</f>
        <v>-5.896226415094347</v>
      </c>
      <c r="K14" s="157">
        <f>('Table-11'!K13/'Table-11'!F13)*100-100</f>
        <v>-3.225806451612897</v>
      </c>
      <c r="L14" s="157">
        <f>('Table-11'!L13/'Table-11'!G13)*100-100</f>
        <v>-1.4285714285714164</v>
      </c>
      <c r="M14" s="570"/>
    </row>
    <row r="15" spans="1:13" ht="31.5" customHeight="1">
      <c r="A15" s="151">
        <v>8</v>
      </c>
      <c r="B15" s="264" t="s">
        <v>33</v>
      </c>
      <c r="C15" s="265">
        <v>879</v>
      </c>
      <c r="D15" s="270">
        <f>('Table-11'!F14/'Table-11'!E14)*100-100</f>
        <v>-3.1791907514450912</v>
      </c>
      <c r="E15" s="270">
        <f>('Table-11'!G14/'Table-11'!F14)*100-100</f>
        <v>-6.9402985074626855</v>
      </c>
      <c r="F15" s="270">
        <f>('Table-11'!H14/'Table-11'!G14)*100-100</f>
        <v>0</v>
      </c>
      <c r="G15" s="270">
        <f>('Table-11'!J14/'Table-11'!H14)*100-100</f>
        <v>-6.094627105052126</v>
      </c>
      <c r="H15" s="270">
        <f>('Table-11'!K14/'Table-11'!J14)*100-100</f>
        <v>-1.110162254483356</v>
      </c>
      <c r="I15" s="380">
        <f>('Table-11'!L14/'Table-11'!K14)*100-100</f>
        <v>5.872193436960288</v>
      </c>
      <c r="J15" s="203">
        <f>('Table-11'!J14/'Table-11'!E14)*100-100</f>
        <v>-15.390173410404628</v>
      </c>
      <c r="K15" s="153">
        <f>('Table-11'!K14/'Table-11'!F14)*100-100</f>
        <v>-13.582089552238813</v>
      </c>
      <c r="L15" s="153">
        <f>('Table-11'!L14/'Table-11'!G14)*100-100</f>
        <v>-1.6840417000802006</v>
      </c>
      <c r="M15" s="570"/>
    </row>
    <row r="16" ht="12.75">
      <c r="M16" s="570"/>
    </row>
    <row r="17" spans="1:13" ht="15" customHeight="1">
      <c r="A17" s="154" t="s">
        <v>140</v>
      </c>
      <c r="M17" s="570"/>
    </row>
    <row r="18" ht="15" customHeight="1">
      <c r="M18" s="570"/>
    </row>
    <row r="19" spans="1:13" ht="12.75">
      <c r="A19" s="174"/>
      <c r="B19" s="174"/>
      <c r="C19" s="174"/>
      <c r="D19" s="175"/>
      <c r="E19" s="175"/>
      <c r="F19" s="175"/>
      <c r="G19" s="175"/>
      <c r="H19" s="175"/>
      <c r="I19" s="175"/>
      <c r="J19" s="175"/>
      <c r="K19" s="175"/>
      <c r="L19" s="175"/>
      <c r="M19" s="22"/>
    </row>
    <row r="20" spans="4:13" ht="12.75">
      <c r="D20" s="173"/>
      <c r="E20" s="173"/>
      <c r="F20" s="173"/>
      <c r="G20" s="173"/>
      <c r="H20" s="173"/>
      <c r="I20" s="173"/>
      <c r="J20" s="173"/>
      <c r="K20" s="173"/>
      <c r="L20" s="173"/>
      <c r="M20" s="253"/>
    </row>
    <row r="21" spans="4:13" ht="12.75">
      <c r="D21" s="173"/>
      <c r="E21" s="173"/>
      <c r="F21" s="173"/>
      <c r="G21" s="173"/>
      <c r="H21" s="173"/>
      <c r="I21" s="173"/>
      <c r="J21" s="173"/>
      <c r="K21" s="173"/>
      <c r="L21" s="173"/>
      <c r="M21" s="266"/>
    </row>
    <row r="22" spans="4:12" ht="12.75">
      <c r="D22" s="173"/>
      <c r="E22" s="173"/>
      <c r="F22" s="173"/>
      <c r="G22" s="173"/>
      <c r="H22" s="173"/>
      <c r="I22" s="173"/>
      <c r="J22" s="173"/>
      <c r="K22" s="173"/>
      <c r="L22" s="173"/>
    </row>
    <row r="23" spans="4:12" ht="12.75">
      <c r="D23" s="173"/>
      <c r="E23" s="173"/>
      <c r="F23" s="173"/>
      <c r="G23" s="173"/>
      <c r="H23" s="173"/>
      <c r="I23" s="173"/>
      <c r="J23" s="173"/>
      <c r="K23" s="173"/>
      <c r="L23" s="173"/>
    </row>
    <row r="24" spans="4:12" ht="12.75">
      <c r="D24" s="173"/>
      <c r="E24" s="173"/>
      <c r="F24" s="173"/>
      <c r="G24" s="173"/>
      <c r="H24" s="173"/>
      <c r="I24" s="173"/>
      <c r="J24" s="173"/>
      <c r="K24" s="173"/>
      <c r="L24" s="173"/>
    </row>
    <row r="25" spans="4:12" ht="12.75">
      <c r="D25" s="173"/>
      <c r="E25" s="173"/>
      <c r="F25" s="173"/>
      <c r="G25" s="173"/>
      <c r="H25" s="173"/>
      <c r="I25" s="173"/>
      <c r="J25" s="173"/>
      <c r="K25" s="173"/>
      <c r="L25" s="173"/>
    </row>
    <row r="26" spans="4:12" ht="12.75">
      <c r="D26" s="173"/>
      <c r="E26" s="173"/>
      <c r="F26" s="173"/>
      <c r="G26" s="173"/>
      <c r="H26" s="173"/>
      <c r="I26" s="173"/>
      <c r="J26" s="173"/>
      <c r="K26" s="173"/>
      <c r="L26" s="173"/>
    </row>
    <row r="27" spans="4:12" ht="12.75">
      <c r="D27" s="173"/>
      <c r="E27" s="173"/>
      <c r="F27" s="173"/>
      <c r="G27" s="173"/>
      <c r="H27" s="173"/>
      <c r="I27" s="173"/>
      <c r="J27" s="173"/>
      <c r="K27" s="173"/>
      <c r="L27" s="173"/>
    </row>
    <row r="28" spans="4:12" ht="12.75">
      <c r="D28" s="173"/>
      <c r="E28" s="173"/>
      <c r="F28" s="173"/>
      <c r="G28" s="173"/>
      <c r="H28" s="173"/>
      <c r="I28" s="173"/>
      <c r="J28" s="173"/>
      <c r="K28" s="173"/>
      <c r="L28" s="173"/>
    </row>
    <row r="29" spans="4:12" ht="12.75">
      <c r="D29" s="173"/>
      <c r="E29" s="173"/>
      <c r="F29" s="173"/>
      <c r="G29" s="173"/>
      <c r="H29" s="173"/>
      <c r="I29" s="173"/>
      <c r="J29" s="173"/>
      <c r="K29" s="173"/>
      <c r="L29" s="173"/>
    </row>
    <row r="30" spans="4:12" ht="12.75">
      <c r="D30" s="173"/>
      <c r="E30" s="173"/>
      <c r="F30" s="173"/>
      <c r="G30" s="173"/>
      <c r="H30" s="173"/>
      <c r="I30" s="173"/>
      <c r="J30" s="173"/>
      <c r="K30" s="173"/>
      <c r="L30" s="173"/>
    </row>
    <row r="31" spans="4:12" ht="12.75">
      <c r="D31" s="173"/>
      <c r="E31" s="173"/>
      <c r="F31" s="173"/>
      <c r="G31" s="173"/>
      <c r="H31" s="173"/>
      <c r="I31" s="173"/>
      <c r="J31" s="173"/>
      <c r="K31" s="173"/>
      <c r="L31" s="173"/>
    </row>
    <row r="32" spans="4:12" ht="12.75">
      <c r="D32" s="173"/>
      <c r="E32" s="173"/>
      <c r="F32" s="173"/>
      <c r="G32" s="173"/>
      <c r="H32" s="173"/>
      <c r="I32" s="173"/>
      <c r="J32" s="173"/>
      <c r="K32" s="173"/>
      <c r="L32" s="173"/>
    </row>
    <row r="33" spans="4:12" ht="12.75">
      <c r="D33" s="173"/>
      <c r="E33" s="173"/>
      <c r="F33" s="173"/>
      <c r="G33" s="173"/>
      <c r="H33" s="173"/>
      <c r="I33" s="173"/>
      <c r="J33" s="173"/>
      <c r="K33" s="173"/>
      <c r="L33" s="173"/>
    </row>
    <row r="34" spans="4:12" ht="12.75">
      <c r="D34" s="173"/>
      <c r="E34" s="173"/>
      <c r="F34" s="173"/>
      <c r="G34" s="173"/>
      <c r="H34" s="173"/>
      <c r="I34" s="173"/>
      <c r="J34" s="173"/>
      <c r="K34" s="173"/>
      <c r="L34" s="173"/>
    </row>
    <row r="35" spans="4:12" ht="12.75">
      <c r="D35" s="173"/>
      <c r="E35" s="173"/>
      <c r="F35" s="173"/>
      <c r="G35" s="173"/>
      <c r="H35" s="173"/>
      <c r="I35" s="173"/>
      <c r="J35" s="173"/>
      <c r="K35" s="173"/>
      <c r="L35" s="173"/>
    </row>
    <row r="36" spans="4:12" ht="12.75">
      <c r="D36" s="173"/>
      <c r="E36" s="173"/>
      <c r="F36" s="173"/>
      <c r="G36" s="173"/>
      <c r="H36" s="173"/>
      <c r="I36" s="173"/>
      <c r="J36" s="173"/>
      <c r="K36" s="173"/>
      <c r="L36" s="173"/>
    </row>
    <row r="37" spans="4:12" ht="12.75">
      <c r="D37" s="173"/>
      <c r="E37" s="173"/>
      <c r="F37" s="173"/>
      <c r="G37" s="173"/>
      <c r="H37" s="173"/>
      <c r="I37" s="173"/>
      <c r="J37" s="173"/>
      <c r="K37" s="173"/>
      <c r="L37" s="173"/>
    </row>
    <row r="38" spans="4:12" ht="12.75">
      <c r="D38" s="173"/>
      <c r="E38" s="173"/>
      <c r="F38" s="173"/>
      <c r="G38" s="173"/>
      <c r="H38" s="173"/>
      <c r="I38" s="173"/>
      <c r="J38" s="173"/>
      <c r="K38" s="173"/>
      <c r="L38" s="173"/>
    </row>
    <row r="39" spans="4:12" ht="12.75">
      <c r="D39" s="173"/>
      <c r="E39" s="173"/>
      <c r="F39" s="173"/>
      <c r="G39" s="173"/>
      <c r="H39" s="173"/>
      <c r="I39" s="173"/>
      <c r="J39" s="173"/>
      <c r="K39" s="173"/>
      <c r="L39" s="173"/>
    </row>
    <row r="40" spans="4:12" ht="12.75">
      <c r="D40" s="173"/>
      <c r="E40" s="173"/>
      <c r="F40" s="173"/>
      <c r="G40" s="173"/>
      <c r="H40" s="173"/>
      <c r="I40" s="173"/>
      <c r="J40" s="173"/>
      <c r="K40" s="173"/>
      <c r="L40" s="173"/>
    </row>
    <row r="41" spans="4:12" ht="12.75">
      <c r="D41" s="173"/>
      <c r="E41" s="173"/>
      <c r="F41" s="173"/>
      <c r="G41" s="173"/>
      <c r="H41" s="173"/>
      <c r="I41" s="173"/>
      <c r="J41" s="173"/>
      <c r="K41" s="173"/>
      <c r="L41" s="173"/>
    </row>
    <row r="42" spans="4:12" ht="12.75">
      <c r="D42" s="173"/>
      <c r="E42" s="173"/>
      <c r="F42" s="173"/>
      <c r="G42" s="173"/>
      <c r="H42" s="173"/>
      <c r="I42" s="173"/>
      <c r="J42" s="173"/>
      <c r="K42" s="173"/>
      <c r="L42" s="173"/>
    </row>
    <row r="43" spans="4:12" ht="12.75">
      <c r="D43" s="173"/>
      <c r="E43" s="173"/>
      <c r="F43" s="173"/>
      <c r="G43" s="173"/>
      <c r="H43" s="173"/>
      <c r="I43" s="173"/>
      <c r="J43" s="173"/>
      <c r="K43" s="173"/>
      <c r="L43" s="173"/>
    </row>
    <row r="44" spans="4:12" ht="12.75">
      <c r="D44" s="173"/>
      <c r="E44" s="173"/>
      <c r="F44" s="173"/>
      <c r="G44" s="173"/>
      <c r="H44" s="173"/>
      <c r="I44" s="173"/>
      <c r="J44" s="173"/>
      <c r="K44" s="173"/>
      <c r="L44" s="173"/>
    </row>
    <row r="45" spans="4:12" ht="12.75">
      <c r="D45" s="173"/>
      <c r="E45" s="173"/>
      <c r="F45" s="173"/>
      <c r="G45" s="173"/>
      <c r="H45" s="173"/>
      <c r="I45" s="173"/>
      <c r="J45" s="173"/>
      <c r="K45" s="173"/>
      <c r="L45" s="173"/>
    </row>
    <row r="46" spans="4:12" ht="12.75">
      <c r="D46" s="173"/>
      <c r="E46" s="173"/>
      <c r="F46" s="173"/>
      <c r="G46" s="173"/>
      <c r="H46" s="173"/>
      <c r="I46" s="173"/>
      <c r="J46" s="173"/>
      <c r="K46" s="173"/>
      <c r="L46" s="173"/>
    </row>
    <row r="47" spans="4:12" ht="12.75">
      <c r="D47" s="173"/>
      <c r="E47" s="173"/>
      <c r="F47" s="173"/>
      <c r="G47" s="173"/>
      <c r="H47" s="173"/>
      <c r="I47" s="173"/>
      <c r="J47" s="173"/>
      <c r="K47" s="173"/>
      <c r="L47" s="173"/>
    </row>
    <row r="48" spans="4:12" ht="12.75">
      <c r="D48" s="173"/>
      <c r="E48" s="173"/>
      <c r="F48" s="173"/>
      <c r="G48" s="173"/>
      <c r="H48" s="173"/>
      <c r="I48" s="173"/>
      <c r="J48" s="173"/>
      <c r="K48" s="173"/>
      <c r="L48" s="173"/>
    </row>
    <row r="49" spans="4:12" ht="12.75">
      <c r="D49" s="173"/>
      <c r="E49" s="173"/>
      <c r="F49" s="173"/>
      <c r="G49" s="173"/>
      <c r="H49" s="173"/>
      <c r="I49" s="173"/>
      <c r="J49" s="173"/>
      <c r="K49" s="173"/>
      <c r="L49" s="173"/>
    </row>
    <row r="50" spans="4:12" ht="12.75">
      <c r="D50" s="173"/>
      <c r="E50" s="173"/>
      <c r="F50" s="173"/>
      <c r="G50" s="173"/>
      <c r="H50" s="173"/>
      <c r="I50" s="173"/>
      <c r="J50" s="173"/>
      <c r="K50" s="173"/>
      <c r="L50" s="173"/>
    </row>
    <row r="51" spans="4:12" ht="12.75">
      <c r="D51" s="173"/>
      <c r="E51" s="173"/>
      <c r="F51" s="173"/>
      <c r="G51" s="173"/>
      <c r="H51" s="173"/>
      <c r="I51" s="173"/>
      <c r="J51" s="173"/>
      <c r="K51" s="173"/>
      <c r="L51" s="173"/>
    </row>
    <row r="52" spans="4:12" ht="12.75">
      <c r="D52" s="173"/>
      <c r="E52" s="173"/>
      <c r="F52" s="173"/>
      <c r="G52" s="173"/>
      <c r="H52" s="173"/>
      <c r="I52" s="173"/>
      <c r="J52" s="173"/>
      <c r="K52" s="173"/>
      <c r="L52" s="173"/>
    </row>
    <row r="53" spans="4:12" ht="12.75">
      <c r="D53" s="173"/>
      <c r="E53" s="173"/>
      <c r="F53" s="173"/>
      <c r="G53" s="173"/>
      <c r="H53" s="173"/>
      <c r="I53" s="173"/>
      <c r="J53" s="173"/>
      <c r="K53" s="173"/>
      <c r="L53" s="173"/>
    </row>
    <row r="54" spans="4:12" ht="12.75">
      <c r="D54" s="173"/>
      <c r="E54" s="173"/>
      <c r="F54" s="173"/>
      <c r="G54" s="173"/>
      <c r="H54" s="173"/>
      <c r="I54" s="173"/>
      <c r="J54" s="173"/>
      <c r="K54" s="173"/>
      <c r="L54" s="173"/>
    </row>
    <row r="55" spans="4:12" ht="12.75">
      <c r="D55" s="173"/>
      <c r="E55" s="173"/>
      <c r="F55" s="173"/>
      <c r="G55" s="173"/>
      <c r="H55" s="173"/>
      <c r="I55" s="173"/>
      <c r="J55" s="173"/>
      <c r="K55" s="173"/>
      <c r="L55" s="173"/>
    </row>
    <row r="56" spans="4:12" ht="12.75">
      <c r="D56" s="173"/>
      <c r="E56" s="173"/>
      <c r="F56" s="173"/>
      <c r="G56" s="173"/>
      <c r="H56" s="173"/>
      <c r="I56" s="173"/>
      <c r="J56" s="173"/>
      <c r="K56" s="173"/>
      <c r="L56" s="173"/>
    </row>
    <row r="57" spans="4:12" ht="12.75">
      <c r="D57" s="173"/>
      <c r="E57" s="173"/>
      <c r="F57" s="173"/>
      <c r="G57" s="173"/>
      <c r="H57" s="173"/>
      <c r="I57" s="173"/>
      <c r="J57" s="173"/>
      <c r="K57" s="173"/>
      <c r="L57" s="173"/>
    </row>
    <row r="58" spans="4:12" ht="12.75">
      <c r="D58" s="173"/>
      <c r="E58" s="173"/>
      <c r="F58" s="173"/>
      <c r="G58" s="173"/>
      <c r="H58" s="173"/>
      <c r="I58" s="173"/>
      <c r="J58" s="173"/>
      <c r="K58" s="173"/>
      <c r="L58" s="173"/>
    </row>
    <row r="59" spans="4:12" ht="12.75">
      <c r="D59" s="173"/>
      <c r="E59" s="173"/>
      <c r="F59" s="173"/>
      <c r="G59" s="173"/>
      <c r="H59" s="173"/>
      <c r="I59" s="173"/>
      <c r="J59" s="173"/>
      <c r="K59" s="173"/>
      <c r="L59" s="173"/>
    </row>
    <row r="60" spans="4:12" ht="12.75">
      <c r="D60" s="173"/>
      <c r="E60" s="173"/>
      <c r="F60" s="173"/>
      <c r="G60" s="173"/>
      <c r="H60" s="173"/>
      <c r="I60" s="173"/>
      <c r="J60" s="173"/>
      <c r="K60" s="173"/>
      <c r="L60" s="173"/>
    </row>
    <row r="61" spans="4:12" ht="12.75">
      <c r="D61" s="173"/>
      <c r="E61" s="173"/>
      <c r="F61" s="173"/>
      <c r="G61" s="173"/>
      <c r="H61" s="173"/>
      <c r="I61" s="173"/>
      <c r="J61" s="173"/>
      <c r="K61" s="173"/>
      <c r="L61" s="173"/>
    </row>
    <row r="62" spans="4:12" ht="12.75">
      <c r="D62" s="173"/>
      <c r="E62" s="173"/>
      <c r="F62" s="173"/>
      <c r="G62" s="173"/>
      <c r="H62" s="173"/>
      <c r="I62" s="173"/>
      <c r="J62" s="173"/>
      <c r="K62" s="173"/>
      <c r="L62" s="173"/>
    </row>
    <row r="63" spans="4:12" ht="12.75">
      <c r="D63" s="173"/>
      <c r="E63" s="173"/>
      <c r="F63" s="173"/>
      <c r="G63" s="173"/>
      <c r="H63" s="173"/>
      <c r="I63" s="173"/>
      <c r="J63" s="173"/>
      <c r="K63" s="173"/>
      <c r="L63" s="173"/>
    </row>
    <row r="64" spans="4:12" ht="12.75">
      <c r="D64" s="173"/>
      <c r="E64" s="173"/>
      <c r="F64" s="173"/>
      <c r="G64" s="173"/>
      <c r="H64" s="173"/>
      <c r="I64" s="173"/>
      <c r="J64" s="173"/>
      <c r="K64" s="173"/>
      <c r="L64" s="173"/>
    </row>
    <row r="65" spans="4:12" ht="12.75">
      <c r="D65" s="173"/>
      <c r="E65" s="173"/>
      <c r="F65" s="173"/>
      <c r="G65" s="173"/>
      <c r="H65" s="173"/>
      <c r="I65" s="173"/>
      <c r="J65" s="173"/>
      <c r="K65" s="173"/>
      <c r="L65" s="173"/>
    </row>
    <row r="66" spans="4:12" ht="12.75">
      <c r="D66" s="173"/>
      <c r="E66" s="173"/>
      <c r="F66" s="173"/>
      <c r="G66" s="173"/>
      <c r="H66" s="173"/>
      <c r="I66" s="173"/>
      <c r="J66" s="173"/>
      <c r="K66" s="173"/>
      <c r="L66" s="173"/>
    </row>
    <row r="67" spans="4:12" ht="12.75">
      <c r="D67" s="173"/>
      <c r="E67" s="173"/>
      <c r="F67" s="173"/>
      <c r="G67" s="173"/>
      <c r="H67" s="173"/>
      <c r="I67" s="173"/>
      <c r="J67" s="173"/>
      <c r="K67" s="173"/>
      <c r="L67" s="173"/>
    </row>
    <row r="68" spans="4:12" ht="12.75">
      <c r="D68" s="173"/>
      <c r="E68" s="173"/>
      <c r="F68" s="173"/>
      <c r="G68" s="173"/>
      <c r="H68" s="173"/>
      <c r="I68" s="173"/>
      <c r="J68" s="173"/>
      <c r="K68" s="173"/>
      <c r="L68" s="173"/>
    </row>
    <row r="69" spans="4:12" ht="12.75">
      <c r="D69" s="173"/>
      <c r="E69" s="173"/>
      <c r="F69" s="173"/>
      <c r="G69" s="173"/>
      <c r="H69" s="173"/>
      <c r="I69" s="173"/>
      <c r="J69" s="173"/>
      <c r="K69" s="173"/>
      <c r="L69" s="173"/>
    </row>
    <row r="70" spans="4:12" ht="12.75">
      <c r="D70" s="173"/>
      <c r="E70" s="173"/>
      <c r="F70" s="173"/>
      <c r="G70" s="173"/>
      <c r="H70" s="173"/>
      <c r="I70" s="173"/>
      <c r="J70" s="173"/>
      <c r="K70" s="173"/>
      <c r="L70" s="173"/>
    </row>
    <row r="71" spans="4:12" ht="12.75">
      <c r="D71" s="173"/>
      <c r="E71" s="173"/>
      <c r="F71" s="173"/>
      <c r="G71" s="173"/>
      <c r="H71" s="173"/>
      <c r="I71" s="173"/>
      <c r="J71" s="173"/>
      <c r="K71" s="173"/>
      <c r="L71" s="173"/>
    </row>
    <row r="72" spans="4:12" ht="12.75">
      <c r="D72" s="173"/>
      <c r="E72" s="173"/>
      <c r="F72" s="173"/>
      <c r="G72" s="173"/>
      <c r="H72" s="173"/>
      <c r="I72" s="173"/>
      <c r="J72" s="173"/>
      <c r="K72" s="173"/>
      <c r="L72" s="173"/>
    </row>
    <row r="73" spans="4:12" ht="12.75">
      <c r="D73" s="173"/>
      <c r="E73" s="173"/>
      <c r="F73" s="173"/>
      <c r="G73" s="173"/>
      <c r="H73" s="173"/>
      <c r="I73" s="173"/>
      <c r="J73" s="173"/>
      <c r="K73" s="173"/>
      <c r="L73" s="173"/>
    </row>
    <row r="74" spans="4:12" ht="12.75">
      <c r="D74" s="173"/>
      <c r="E74" s="173"/>
      <c r="F74" s="173"/>
      <c r="G74" s="173"/>
      <c r="H74" s="173"/>
      <c r="I74" s="173"/>
      <c r="J74" s="173"/>
      <c r="K74" s="173"/>
      <c r="L74" s="173"/>
    </row>
    <row r="75" spans="4:12" ht="12.75">
      <c r="D75" s="173"/>
      <c r="E75" s="173"/>
      <c r="F75" s="173"/>
      <c r="G75" s="173"/>
      <c r="H75" s="173"/>
      <c r="I75" s="173"/>
      <c r="J75" s="173"/>
      <c r="K75" s="173"/>
      <c r="L75" s="173"/>
    </row>
    <row r="76" spans="4:12" ht="12.75">
      <c r="D76" s="173"/>
      <c r="E76" s="173"/>
      <c r="F76" s="173"/>
      <c r="G76" s="173"/>
      <c r="H76" s="173"/>
      <c r="I76" s="173"/>
      <c r="J76" s="173"/>
      <c r="K76" s="173"/>
      <c r="L76" s="173"/>
    </row>
    <row r="77" spans="4:12" ht="12.75">
      <c r="D77" s="173"/>
      <c r="E77" s="173"/>
      <c r="F77" s="173"/>
      <c r="G77" s="173"/>
      <c r="H77" s="173"/>
      <c r="I77" s="173"/>
      <c r="J77" s="173"/>
      <c r="K77" s="173"/>
      <c r="L77" s="173"/>
    </row>
    <row r="78" spans="4:12" ht="12.75">
      <c r="D78" s="173"/>
      <c r="E78" s="173"/>
      <c r="F78" s="173"/>
      <c r="G78" s="173"/>
      <c r="H78" s="173"/>
      <c r="I78" s="173"/>
      <c r="J78" s="173"/>
      <c r="K78" s="173"/>
      <c r="L78" s="173"/>
    </row>
    <row r="79" spans="4:12" ht="12.75">
      <c r="D79" s="173"/>
      <c r="E79" s="173"/>
      <c r="F79" s="173"/>
      <c r="G79" s="173"/>
      <c r="H79" s="173"/>
      <c r="I79" s="173"/>
      <c r="J79" s="173"/>
      <c r="K79" s="173"/>
      <c r="L79" s="173"/>
    </row>
    <row r="80" spans="4:12" ht="12.75">
      <c r="D80" s="173"/>
      <c r="E80" s="173"/>
      <c r="F80" s="173"/>
      <c r="G80" s="173"/>
      <c r="H80" s="173"/>
      <c r="I80" s="173"/>
      <c r="J80" s="173"/>
      <c r="K80" s="173"/>
      <c r="L80" s="173"/>
    </row>
    <row r="81" spans="4:12" ht="12.75">
      <c r="D81" s="173"/>
      <c r="E81" s="173"/>
      <c r="F81" s="173"/>
      <c r="G81" s="173"/>
      <c r="H81" s="173"/>
      <c r="I81" s="173"/>
      <c r="J81" s="173"/>
      <c r="K81" s="173"/>
      <c r="L81" s="173"/>
    </row>
    <row r="82" spans="4:12" ht="12.75">
      <c r="D82" s="173"/>
      <c r="E82" s="173"/>
      <c r="F82" s="173"/>
      <c r="G82" s="173"/>
      <c r="H82" s="173"/>
      <c r="I82" s="173"/>
      <c r="J82" s="173"/>
      <c r="K82" s="173"/>
      <c r="L82" s="173"/>
    </row>
    <row r="83" spans="4:12" ht="12.75">
      <c r="D83" s="173"/>
      <c r="E83" s="173"/>
      <c r="F83" s="173"/>
      <c r="G83" s="173"/>
      <c r="H83" s="173"/>
      <c r="I83" s="173"/>
      <c r="J83" s="173"/>
      <c r="K83" s="173"/>
      <c r="L83" s="173"/>
    </row>
    <row r="84" spans="4:12" ht="12.75">
      <c r="D84" s="173"/>
      <c r="E84" s="173"/>
      <c r="F84" s="173"/>
      <c r="G84" s="173"/>
      <c r="H84" s="173"/>
      <c r="I84" s="173"/>
      <c r="J84" s="173"/>
      <c r="K84" s="173"/>
      <c r="L84" s="173"/>
    </row>
    <row r="85" spans="4:12" ht="12.75">
      <c r="D85" s="173"/>
      <c r="E85" s="173"/>
      <c r="F85" s="173"/>
      <c r="G85" s="173"/>
      <c r="H85" s="173"/>
      <c r="I85" s="173"/>
      <c r="J85" s="173"/>
      <c r="K85" s="173"/>
      <c r="L85" s="173"/>
    </row>
    <row r="86" spans="4:12" ht="12.75">
      <c r="D86" s="173"/>
      <c r="E86" s="173"/>
      <c r="F86" s="173"/>
      <c r="G86" s="173"/>
      <c r="H86" s="173"/>
      <c r="I86" s="173"/>
      <c r="J86" s="173"/>
      <c r="K86" s="173"/>
      <c r="L86" s="173"/>
    </row>
    <row r="87" spans="4:12" ht="12.75">
      <c r="D87" s="173"/>
      <c r="E87" s="173"/>
      <c r="F87" s="173"/>
      <c r="G87" s="173"/>
      <c r="H87" s="173"/>
      <c r="I87" s="173"/>
      <c r="J87" s="173"/>
      <c r="K87" s="173"/>
      <c r="L87" s="173"/>
    </row>
    <row r="88" spans="4:12" ht="12.75">
      <c r="D88" s="173"/>
      <c r="E88" s="173"/>
      <c r="F88" s="173"/>
      <c r="G88" s="173"/>
      <c r="H88" s="173"/>
      <c r="I88" s="173"/>
      <c r="J88" s="173"/>
      <c r="K88" s="173"/>
      <c r="L88" s="173"/>
    </row>
    <row r="89" spans="4:12" ht="12.75">
      <c r="D89" s="173"/>
      <c r="E89" s="173"/>
      <c r="F89" s="173"/>
      <c r="G89" s="173"/>
      <c r="H89" s="173"/>
      <c r="I89" s="173"/>
      <c r="J89" s="173"/>
      <c r="K89" s="173"/>
      <c r="L89" s="173"/>
    </row>
    <row r="90" spans="4:12" ht="12.75">
      <c r="D90" s="173"/>
      <c r="E90" s="173"/>
      <c r="F90" s="173"/>
      <c r="G90" s="173"/>
      <c r="H90" s="173"/>
      <c r="I90" s="173"/>
      <c r="J90" s="173"/>
      <c r="K90" s="173"/>
      <c r="L90" s="173"/>
    </row>
    <row r="91" spans="4:12" ht="12.75">
      <c r="D91" s="173"/>
      <c r="E91" s="173"/>
      <c r="F91" s="173"/>
      <c r="G91" s="173"/>
      <c r="H91" s="173"/>
      <c r="I91" s="173"/>
      <c r="J91" s="173"/>
      <c r="K91" s="173"/>
      <c r="L91" s="173"/>
    </row>
    <row r="92" spans="4:12" ht="12.75">
      <c r="D92" s="173"/>
      <c r="E92" s="173"/>
      <c r="F92" s="173"/>
      <c r="G92" s="173"/>
      <c r="H92" s="173"/>
      <c r="I92" s="173"/>
      <c r="J92" s="173"/>
      <c r="K92" s="173"/>
      <c r="L92" s="173"/>
    </row>
    <row r="93" spans="4:12" ht="12.75">
      <c r="D93" s="173"/>
      <c r="E93" s="173"/>
      <c r="F93" s="173"/>
      <c r="G93" s="173"/>
      <c r="H93" s="173"/>
      <c r="I93" s="173"/>
      <c r="J93" s="173"/>
      <c r="K93" s="173"/>
      <c r="L93" s="173"/>
    </row>
    <row r="94" spans="4:12" ht="12.75">
      <c r="D94" s="173"/>
      <c r="E94" s="173"/>
      <c r="F94" s="173"/>
      <c r="G94" s="173"/>
      <c r="H94" s="173"/>
      <c r="I94" s="173"/>
      <c r="J94" s="173"/>
      <c r="K94" s="173"/>
      <c r="L94" s="173"/>
    </row>
  </sheetData>
  <sheetProtection/>
  <mergeCells count="5">
    <mergeCell ref="M1:M18"/>
    <mergeCell ref="A5:A6"/>
    <mergeCell ref="B5:B6"/>
    <mergeCell ref="C5:C6"/>
    <mergeCell ref="D5:L5"/>
  </mergeCells>
  <printOptions/>
  <pageMargins left="0.25" right="0.1" top="0.63" bottom="0.38" header="0.36" footer="0.21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2">
      <selection activeCell="I6" sqref="I6"/>
    </sheetView>
  </sheetViews>
  <sheetFormatPr defaultColWidth="8.83203125" defaultRowHeight="12.75"/>
  <cols>
    <col min="1" max="1" width="8.5" style="79" customWidth="1"/>
    <col min="2" max="2" width="46.33203125" style="79" customWidth="1"/>
    <col min="3" max="3" width="9.16015625" style="79" customWidth="1"/>
    <col min="4" max="4" width="10.16015625" style="79" customWidth="1"/>
    <col min="5" max="5" width="10.83203125" style="79" customWidth="1"/>
    <col min="6" max="6" width="10.16015625" style="79" customWidth="1"/>
    <col min="7" max="7" width="9.83203125" style="79" customWidth="1"/>
    <col min="8" max="9" width="10.16015625" style="79" customWidth="1"/>
    <col min="10" max="10" width="9.83203125" style="79" customWidth="1"/>
    <col min="11" max="11" width="10.16015625" style="79" customWidth="1"/>
    <col min="12" max="12" width="10.5" style="79" customWidth="1"/>
    <col min="13" max="13" width="4.33203125" style="140" customWidth="1"/>
    <col min="14" max="16384" width="8.83203125" style="79" customWidth="1"/>
  </cols>
  <sheetData>
    <row r="1" spans="1:13" ht="24" customHeight="1">
      <c r="A1" s="155" t="s">
        <v>231</v>
      </c>
      <c r="B1" s="154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570">
        <v>23</v>
      </c>
    </row>
    <row r="2" spans="1:13" ht="14.25" customHeight="1">
      <c r="A2" s="139"/>
      <c r="B2" s="154"/>
      <c r="C2" s="158"/>
      <c r="D2" s="158"/>
      <c r="E2" s="158"/>
      <c r="G2" s="158"/>
      <c r="I2" s="158"/>
      <c r="J2" s="158" t="s">
        <v>50</v>
      </c>
      <c r="M2" s="595"/>
    </row>
    <row r="3" spans="1:13" ht="6.75" customHeight="1">
      <c r="A3" s="139"/>
      <c r="B3" s="154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595"/>
    </row>
    <row r="4" spans="1:13" ht="19.5" customHeight="1">
      <c r="A4" s="596" t="s">
        <v>60</v>
      </c>
      <c r="B4" s="598" t="s">
        <v>15</v>
      </c>
      <c r="C4" s="600" t="s">
        <v>9</v>
      </c>
      <c r="D4" s="608" t="s">
        <v>126</v>
      </c>
      <c r="E4" s="609"/>
      <c r="F4" s="609"/>
      <c r="G4" s="609"/>
      <c r="H4" s="609"/>
      <c r="I4" s="609"/>
      <c r="J4" s="609"/>
      <c r="K4" s="609"/>
      <c r="L4" s="581"/>
      <c r="M4" s="595"/>
    </row>
    <row r="5" spans="1:13" ht="53.25" customHeight="1">
      <c r="A5" s="606"/>
      <c r="B5" s="604"/>
      <c r="C5" s="607"/>
      <c r="D5" s="193" t="s">
        <v>245</v>
      </c>
      <c r="E5" s="193" t="s">
        <v>246</v>
      </c>
      <c r="F5" s="193" t="s">
        <v>247</v>
      </c>
      <c r="G5" s="193" t="s">
        <v>248</v>
      </c>
      <c r="H5" s="193" t="s">
        <v>249</v>
      </c>
      <c r="I5" s="364" t="s">
        <v>250</v>
      </c>
      <c r="J5" s="260" t="s">
        <v>251</v>
      </c>
      <c r="K5" s="260" t="s">
        <v>252</v>
      </c>
      <c r="L5" s="467" t="s">
        <v>253</v>
      </c>
      <c r="M5" s="595"/>
    </row>
    <row r="6" spans="1:13" s="169" customFormat="1" ht="17.25" customHeight="1">
      <c r="A6" s="159"/>
      <c r="B6" s="42" t="s">
        <v>53</v>
      </c>
      <c r="C6" s="324">
        <v>10000</v>
      </c>
      <c r="D6" s="340">
        <f>('Table-12'!F6/'Table-12'!E6)*100-100</f>
        <v>-2.81690140845069</v>
      </c>
      <c r="E6" s="340">
        <f>('Table-12'!G6/'Table-12'!F6)*100-100</f>
        <v>-1.0540184453228107</v>
      </c>
      <c r="F6" s="340">
        <f>('Table-12'!H6/'Table-12'!G6)*100-100</f>
        <v>3.994673768308928</v>
      </c>
      <c r="G6" s="340">
        <f>('Table-12'!J6/'Table-12'!H6)*100-100</f>
        <v>-1.8565941101152106</v>
      </c>
      <c r="H6" s="340">
        <f>('Table-12'!K6/'Table-12'!J6)*100-100</f>
        <v>8.48010437051532</v>
      </c>
      <c r="I6" s="381">
        <f>('Table-12'!L6/'Table-12'!K6)*100-100</f>
        <v>8.298256163559813</v>
      </c>
      <c r="J6" s="326">
        <f>('Table-12'!J6/'Table-12'!E6)*100-100</f>
        <v>-1.8565941101152106</v>
      </c>
      <c r="K6" s="450">
        <f>('Table-12'!K6/'Table-12'!F6)*100-100</f>
        <v>9.552042160737813</v>
      </c>
      <c r="L6" s="450">
        <f>('Table-12'!L6/'Table-12'!G6)*100-100</f>
        <v>19.90679094540613</v>
      </c>
      <c r="M6" s="595"/>
    </row>
    <row r="7" spans="1:13" s="162" customFormat="1" ht="16.5" customHeight="1">
      <c r="A7" s="160" t="s">
        <v>61</v>
      </c>
      <c r="B7" s="186" t="s">
        <v>17</v>
      </c>
      <c r="C7" s="194">
        <v>1621</v>
      </c>
      <c r="D7" s="337">
        <f>('Table-12'!F7/'Table-12'!E7)*100-100</f>
        <v>2.0586400499064155</v>
      </c>
      <c r="E7" s="337">
        <f>('Table-12'!G7/'Table-12'!F7)*100-100</f>
        <v>2.8117359413202934</v>
      </c>
      <c r="F7" s="337">
        <f>('Table-12'!H7/'Table-12'!G7)*100-100</f>
        <v>9.274673008323433</v>
      </c>
      <c r="G7" s="337">
        <f>('Table-12'!J7/'Table-12'!H7)*100-100</f>
        <v>1.1425462459194762</v>
      </c>
      <c r="H7" s="337">
        <f>('Table-12'!K7/'Table-12'!J7)*100-100</f>
        <v>2.1516944593867606</v>
      </c>
      <c r="I7" s="382">
        <f>('Table-12'!L7/'Table-12'!K7)*100-100</f>
        <v>5.371248025276458</v>
      </c>
      <c r="J7" s="327">
        <f>('Table-12'!J7/'Table-12'!E7)*100-100</f>
        <v>15.970056144728645</v>
      </c>
      <c r="K7" s="629">
        <f>('Table-12'!K7/'Table-12'!F7)*100-100</f>
        <v>16.0757946210269</v>
      </c>
      <c r="L7" s="451">
        <f>('Table-12'!L7/'Table-12'!G7)*100-100</f>
        <v>18.965517241379317</v>
      </c>
      <c r="M7" s="595"/>
    </row>
    <row r="8" spans="1:13" s="169" customFormat="1" ht="17.25" customHeight="1">
      <c r="A8" s="163" t="s">
        <v>62</v>
      </c>
      <c r="B8" s="164" t="s">
        <v>63</v>
      </c>
      <c r="C8" s="195">
        <v>101</v>
      </c>
      <c r="D8" s="338">
        <f>('Table-12'!F8/'Table-12'!E8)*100-100</f>
        <v>1.045296167247372</v>
      </c>
      <c r="E8" s="338">
        <f>('Table-12'!G8/'Table-12'!F8)*100-100</f>
        <v>-0.6896551724137936</v>
      </c>
      <c r="F8" s="338">
        <f>('Table-12'!H8/'Table-12'!G8)*100-100</f>
        <v>-0.4166666666666714</v>
      </c>
      <c r="G8" s="338">
        <f>('Table-12'!J8/'Table-12'!H8)*100-100</f>
        <v>1.0460251046025064</v>
      </c>
      <c r="H8" s="338">
        <f>('Table-12'!K8/'Table-12'!J8)*100-100</f>
        <v>2.070393374741201</v>
      </c>
      <c r="I8" s="383">
        <f>('Table-12'!L8/'Table-12'!K8)*100-100</f>
        <v>4.124408384043264</v>
      </c>
      <c r="J8" s="271">
        <f>('Table-12'!J8/'Table-12'!E8)*100-100</f>
        <v>0.9756097560975547</v>
      </c>
      <c r="K8" s="452">
        <f>('Table-12'!K8/'Table-12'!F8)*100-100</f>
        <v>2</v>
      </c>
      <c r="L8" s="452">
        <f>('Table-12'!L8/'Table-12'!G8)*100-100</f>
        <v>6.944444444444443</v>
      </c>
      <c r="M8" s="595"/>
    </row>
    <row r="9" spans="1:13" s="162" customFormat="1" ht="16.5" customHeight="1">
      <c r="A9" s="163" t="s">
        <v>64</v>
      </c>
      <c r="B9" s="164" t="s">
        <v>65</v>
      </c>
      <c r="C9" s="195">
        <v>266</v>
      </c>
      <c r="D9" s="338">
        <f>('Table-12'!F9/'Table-12'!E9)*100-100</f>
        <v>9.700427960057084</v>
      </c>
      <c r="E9" s="338">
        <f>('Table-12'!G9/'Table-12'!F9)*100-100</f>
        <v>1.625487646293891</v>
      </c>
      <c r="F9" s="338">
        <f>('Table-12'!H9/'Table-12'!G9)*100-100</f>
        <v>37.17210492642354</v>
      </c>
      <c r="G9" s="338">
        <f>('Table-12'!J9/'Table-12'!H9)*100-100</f>
        <v>0.5597014925373003</v>
      </c>
      <c r="H9" s="338">
        <f>('Table-12'!K9/'Table-12'!J9)*100-100</f>
        <v>-2.8293135435992554</v>
      </c>
      <c r="I9" s="383">
        <f>('Table-12'!L9/'Table-12'!K9)*100-100</f>
        <v>3.9618138424821154</v>
      </c>
      <c r="J9" s="271">
        <f>('Table-12'!J9/'Table-12'!E9)*100-100</f>
        <v>53.78031383737519</v>
      </c>
      <c r="K9" s="452">
        <f>('Table-12'!K9/'Table-12'!F9)*100-100</f>
        <v>36.21586475942783</v>
      </c>
      <c r="L9" s="452">
        <f>('Table-12'!L9/'Table-12'!G9)*100-100</f>
        <v>39.34740882917467</v>
      </c>
      <c r="M9" s="595"/>
    </row>
    <row r="10" spans="1:13" s="162" customFormat="1" ht="12" customHeight="1">
      <c r="A10" s="163" t="s">
        <v>66</v>
      </c>
      <c r="B10" s="164" t="s">
        <v>177</v>
      </c>
      <c r="C10" s="195">
        <v>388</v>
      </c>
      <c r="D10" s="338">
        <f>('Table-12'!F10/'Table-12'!E10)*100-100</f>
        <v>5.409029950827019</v>
      </c>
      <c r="E10" s="338">
        <f>('Table-12'!G10/'Table-12'!F10)*100-100</f>
        <v>2.9262086513994774</v>
      </c>
      <c r="F10" s="338">
        <f>('Table-12'!H10/'Table-12'!G10)*100-100</f>
        <v>9.6003296250515</v>
      </c>
      <c r="G10" s="338">
        <f>('Table-12'!J10/'Table-12'!H10)*100-100</f>
        <v>-3.383458646616546</v>
      </c>
      <c r="H10" s="338">
        <f>('Table-12'!K10/'Table-12'!J10)*100-100</f>
        <v>7.898832684824896</v>
      </c>
      <c r="I10" s="383">
        <f>('Table-12'!L10/'Table-12'!K10)*100-100</f>
        <v>7.6812116840966524</v>
      </c>
      <c r="J10" s="271">
        <f>('Table-12'!J10/'Table-12'!E10)*100-100</f>
        <v>14.886008046490844</v>
      </c>
      <c r="K10" s="452">
        <f>('Table-12'!K10/'Table-12'!F10)*100-100</f>
        <v>17.599660729431733</v>
      </c>
      <c r="L10" s="452">
        <f>('Table-12'!L10/'Table-12'!G10)*100-100</f>
        <v>23.03255047383604</v>
      </c>
      <c r="M10" s="595"/>
    </row>
    <row r="11" spans="1:13" s="162" customFormat="1" ht="11.25" customHeight="1">
      <c r="A11" s="163"/>
      <c r="B11" s="164" t="s">
        <v>166</v>
      </c>
      <c r="C11" s="195"/>
      <c r="D11" s="338"/>
      <c r="E11" s="338"/>
      <c r="F11" s="338"/>
      <c r="G11" s="338"/>
      <c r="H11" s="338"/>
      <c r="I11" s="383"/>
      <c r="J11" s="446"/>
      <c r="K11" s="453"/>
      <c r="L11" s="453"/>
      <c r="M11" s="595"/>
    </row>
    <row r="12" spans="1:13" s="162" customFormat="1" ht="18.75" customHeight="1">
      <c r="A12" s="163" t="s">
        <v>68</v>
      </c>
      <c r="B12" s="164" t="s">
        <v>69</v>
      </c>
      <c r="C12" s="195">
        <v>472</v>
      </c>
      <c r="D12" s="338">
        <f>('Table-12'!F11/'Table-12'!E11)*100-100</f>
        <v>-2.2288261515601846</v>
      </c>
      <c r="E12" s="338">
        <f>('Table-12'!G11/'Table-12'!F11)*100-100</f>
        <v>2.963525835866278</v>
      </c>
      <c r="F12" s="338">
        <f>('Table-12'!H11/'Table-12'!G11)*100-100</f>
        <v>-0.9594095940959448</v>
      </c>
      <c r="G12" s="338">
        <f>('Table-12'!J11/'Table-12'!H11)*100-100</f>
        <v>19.97019374068556</v>
      </c>
      <c r="H12" s="338">
        <f>('Table-12'!K11/'Table-12'!J11)*100-100</f>
        <v>2.298136645962728</v>
      </c>
      <c r="I12" s="383">
        <f>('Table-12'!L11/'Table-12'!K11)*100-100</f>
        <v>1.214329083181525</v>
      </c>
      <c r="J12" s="271">
        <f>('Table-12'!J11/'Table-12'!E11)*100-100</f>
        <v>19.61367013372957</v>
      </c>
      <c r="K12" s="452">
        <f>('Table-12'!K11/'Table-12'!F11)*100-100</f>
        <v>25.151975683890583</v>
      </c>
      <c r="L12" s="452">
        <f>('Table-12'!L11/'Table-12'!G11)*100-100</f>
        <v>23.025830258302577</v>
      </c>
      <c r="M12" s="595"/>
    </row>
    <row r="13" spans="1:13" s="169" customFormat="1" ht="18.75" customHeight="1">
      <c r="A13" s="163"/>
      <c r="B13" s="187" t="s">
        <v>70</v>
      </c>
      <c r="C13" s="195"/>
      <c r="D13" s="337"/>
      <c r="E13" s="337"/>
      <c r="F13" s="337"/>
      <c r="G13" s="337"/>
      <c r="H13" s="337"/>
      <c r="I13" s="382"/>
      <c r="J13" s="447"/>
      <c r="K13" s="454"/>
      <c r="L13" s="454"/>
      <c r="M13" s="595"/>
    </row>
    <row r="14" spans="1:13" s="162" customFormat="1" ht="18.75" customHeight="1">
      <c r="A14" s="163"/>
      <c r="B14" s="187" t="s">
        <v>71</v>
      </c>
      <c r="C14" s="196">
        <v>196</v>
      </c>
      <c r="D14" s="339">
        <f>('Table-12'!F13/'Table-12'!E13)*100-100</f>
        <v>-1.9888623707239361</v>
      </c>
      <c r="E14" s="339">
        <f>('Table-12'!G13/'Table-12'!F13)*100-100</f>
        <v>-1.2175324675324646</v>
      </c>
      <c r="F14" s="339">
        <f>('Table-12'!H13/'Table-12'!G13)*100-100</f>
        <v>-0.9038619556285994</v>
      </c>
      <c r="G14" s="339">
        <f>('Table-12'!J13/'Table-12'!H13)*100-100</f>
        <v>-1.7412935323383039</v>
      </c>
      <c r="H14" s="339">
        <f>('Table-12'!K13/'Table-12'!J13)*100-100</f>
        <v>0</v>
      </c>
      <c r="I14" s="384">
        <f>('Table-12'!L13/'Table-12'!K13)*100-100</f>
        <v>-1.0970464135021132</v>
      </c>
      <c r="J14" s="627">
        <f>('Table-12'!J13/'Table-12'!E13)*100-100</f>
        <v>-5.727923627684959</v>
      </c>
      <c r="K14" s="628">
        <f>('Table-12'!K13/'Table-12'!F13)*100-100</f>
        <v>-3.814935064935071</v>
      </c>
      <c r="L14" s="628">
        <f>('Table-12'!L13/'Table-12'!G13)*100-100</f>
        <v>-3.6976170912078885</v>
      </c>
      <c r="M14" s="595"/>
    </row>
    <row r="15" spans="1:13" s="162" customFormat="1" ht="18.75" customHeight="1">
      <c r="A15" s="163" t="s">
        <v>72</v>
      </c>
      <c r="B15" s="164" t="s">
        <v>73</v>
      </c>
      <c r="C15" s="195">
        <v>227</v>
      </c>
      <c r="D15" s="338">
        <f>('Table-12'!F14/'Table-12'!E14)*100-100</f>
        <v>-4.2924211938296395</v>
      </c>
      <c r="E15" s="338">
        <f>('Table-12'!G14/'Table-12'!F14)*100-100</f>
        <v>5.746320953048368</v>
      </c>
      <c r="F15" s="338">
        <f>('Table-12'!H14/'Table-12'!G14)*100-100</f>
        <v>3.048376408217351</v>
      </c>
      <c r="G15" s="338">
        <f>('Table-12'!J14/'Table-12'!H14)*100-100</f>
        <v>-14.598070739549826</v>
      </c>
      <c r="H15" s="338">
        <f>('Table-12'!K14/'Table-12'!J14)*100-100</f>
        <v>-5.873493975903614</v>
      </c>
      <c r="I15" s="383">
        <f>('Table-12'!L14/'Table-12'!K14)*100-100</f>
        <v>13.440000000000012</v>
      </c>
      <c r="J15" s="448">
        <f>('Table-12'!J14/'Table-12'!E14)*100-100</f>
        <v>-10.932260228034863</v>
      </c>
      <c r="K15" s="455">
        <f>('Table-12'!K14/'Table-12'!F14)*100-100</f>
        <v>-12.403644008409245</v>
      </c>
      <c r="L15" s="455">
        <f>('Table-12'!L14/'Table-12'!G14)*100-100</f>
        <v>-6.030483764082177</v>
      </c>
      <c r="M15" s="595"/>
    </row>
    <row r="16" spans="1:13" s="162" customFormat="1" ht="18.75" customHeight="1">
      <c r="A16" s="163" t="s">
        <v>74</v>
      </c>
      <c r="B16" s="164" t="s">
        <v>75</v>
      </c>
      <c r="C16" s="195">
        <v>167</v>
      </c>
      <c r="D16" s="338">
        <f>('Table-12'!F15/'Table-12'!E15)*100-100</f>
        <v>-0.07027406886859922</v>
      </c>
      <c r="E16" s="338">
        <f>('Table-12'!G15/'Table-12'!F15)*100-100</f>
        <v>2.1800281293952395</v>
      </c>
      <c r="F16" s="338">
        <f>('Table-12'!H15/'Table-12'!G15)*100-100</f>
        <v>1.0323468685478332</v>
      </c>
      <c r="G16" s="338">
        <f>('Table-12'!J15/'Table-12'!H15)*100-100</f>
        <v>-4.155313351498663</v>
      </c>
      <c r="H16" s="338">
        <f>('Table-12'!K15/'Table-12'!J15)*100-100</f>
        <v>-0.14214641080312163</v>
      </c>
      <c r="I16" s="383">
        <f>('Table-12'!L15/'Table-12'!K15)*100-100</f>
        <v>2.918149466192176</v>
      </c>
      <c r="J16" s="271">
        <f>('Table-12'!J15/'Table-12'!E15)*100-100</f>
        <v>-1.124385101897417</v>
      </c>
      <c r="K16" s="452">
        <f>('Table-12'!K15/'Table-12'!F15)*100-100</f>
        <v>-1.1954992967651066</v>
      </c>
      <c r="L16" s="452">
        <f>('Table-12'!L15/'Table-12'!G15)*100-100</f>
        <v>-0.48176187198899356</v>
      </c>
      <c r="M16" s="595"/>
    </row>
    <row r="17" spans="1:13" s="162" customFormat="1" ht="18.75" customHeight="1">
      <c r="A17" s="166" t="s">
        <v>76</v>
      </c>
      <c r="B17" s="168" t="s">
        <v>23</v>
      </c>
      <c r="C17" s="194">
        <v>221</v>
      </c>
      <c r="D17" s="337">
        <f>('Table-12'!F16/'Table-12'!E16)*100-100</f>
        <v>-1.6770186335403565</v>
      </c>
      <c r="E17" s="337">
        <f>('Table-12'!G16/'Table-12'!F16)*100-100</f>
        <v>-1.200252684775748</v>
      </c>
      <c r="F17" s="337">
        <f>('Table-12'!H16/'Table-12'!G16)*100-100</f>
        <v>0.31969309462915874</v>
      </c>
      <c r="G17" s="337">
        <f>('Table-12'!J16/'Table-12'!H16)*100-100</f>
        <v>-9.942638623326957</v>
      </c>
      <c r="H17" s="337">
        <f>('Table-12'!K16/'Table-12'!J16)*100-100</f>
        <v>-6.510969568294428</v>
      </c>
      <c r="I17" s="382">
        <f>('Table-12'!L16/'Table-12'!K16)*100-100</f>
        <v>4.163512490537485</v>
      </c>
      <c r="J17" s="327">
        <f>('Table-12'!J16/'Table-12'!E16)*100-100</f>
        <v>-12.23602484472049</v>
      </c>
      <c r="K17" s="451">
        <f>('Table-12'!K16/'Table-12'!F16)*100-100</f>
        <v>-16.550852811118148</v>
      </c>
      <c r="L17" s="451">
        <f>('Table-12'!L16/'Table-12'!G16)*100-100</f>
        <v>-12.020460358056269</v>
      </c>
      <c r="M17" s="595"/>
    </row>
    <row r="18" spans="1:13" s="162" customFormat="1" ht="18.75" customHeight="1">
      <c r="A18" s="163" t="s">
        <v>77</v>
      </c>
      <c r="B18" s="164" t="s">
        <v>78</v>
      </c>
      <c r="C18" s="195">
        <v>102</v>
      </c>
      <c r="D18" s="338">
        <f>('Table-12'!F17/'Table-12'!E17)*100-100</f>
        <v>-0.3535651149086618</v>
      </c>
      <c r="E18" s="338">
        <f>('Table-12'!G17/'Table-12'!F17)*100-100</f>
        <v>-0.29568302779419753</v>
      </c>
      <c r="F18" s="338">
        <f>('Table-12'!H17/'Table-12'!G17)*100-100</f>
        <v>-0.35587188612099396</v>
      </c>
      <c r="G18" s="338">
        <f>('Table-12'!J17/'Table-12'!H17)*100-100</f>
        <v>-4.761904761904773</v>
      </c>
      <c r="H18" s="338">
        <f>('Table-12'!K17/'Table-12'!J17)*100-100</f>
        <v>-5.124999999999986</v>
      </c>
      <c r="I18" s="383">
        <f>('Table-12'!L17/'Table-12'!K17)*100-100</f>
        <v>4.216073781291158</v>
      </c>
      <c r="J18" s="271">
        <f>('Table-12'!J17/'Table-12'!E17)*100-100</f>
        <v>-5.715969357690028</v>
      </c>
      <c r="K18" s="452">
        <f>('Table-12'!K17/'Table-12'!F17)*100-100</f>
        <v>-10.230632761679473</v>
      </c>
      <c r="L18" s="452">
        <f>('Table-12'!L17/'Table-12'!G17)*100-100</f>
        <v>-6.168446026097271</v>
      </c>
      <c r="M18" s="595"/>
    </row>
    <row r="19" spans="1:13" s="169" customFormat="1" ht="12.75" customHeight="1">
      <c r="A19" s="163" t="s">
        <v>79</v>
      </c>
      <c r="B19" s="164" t="s">
        <v>167</v>
      </c>
      <c r="C19" s="195">
        <v>119</v>
      </c>
      <c r="D19" s="338">
        <f>('Table-12'!F18/'Table-12'!E18)*100-100</f>
        <v>-2.994791666666657</v>
      </c>
      <c r="E19" s="338">
        <f>('Table-12'!G18/'Table-12'!F18)*100-100</f>
        <v>-2.0134228187919376</v>
      </c>
      <c r="F19" s="338">
        <f>('Table-12'!H18/'Table-12'!G18)*100-100</f>
        <v>1.0273972602739718</v>
      </c>
      <c r="G19" s="338">
        <f>('Table-12'!J18/'Table-12'!H18)*100-100</f>
        <v>-15.050847457627128</v>
      </c>
      <c r="H19" s="338">
        <f>('Table-12'!K18/'Table-12'!J18)*100-100</f>
        <v>-7.980845969672785</v>
      </c>
      <c r="I19" s="383">
        <f>('Table-12'!L18/'Table-12'!K18)*100-100</f>
        <v>3.98959236773635</v>
      </c>
      <c r="J19" s="271">
        <f>('Table-12'!J18/'Table-12'!E18)*100-100</f>
        <v>-18.424479166666657</v>
      </c>
      <c r="K19" s="452">
        <f>('Table-12'!K18/'Table-12'!F18)*100-100</f>
        <v>-22.61744966442953</v>
      </c>
      <c r="L19" s="452">
        <f>('Table-12'!L18/'Table-12'!G18)*100-100</f>
        <v>-17.876712328767113</v>
      </c>
      <c r="M19" s="595"/>
    </row>
    <row r="20" spans="1:13" s="169" customFormat="1" ht="12" customHeight="1">
      <c r="A20" s="163"/>
      <c r="B20" s="164" t="s">
        <v>168</v>
      </c>
      <c r="C20" s="195"/>
      <c r="D20" s="338"/>
      <c r="E20" s="338"/>
      <c r="F20" s="338"/>
      <c r="G20" s="338"/>
      <c r="H20" s="338"/>
      <c r="I20" s="383"/>
      <c r="J20" s="271"/>
      <c r="K20" s="452"/>
      <c r="L20" s="452"/>
      <c r="M20" s="595"/>
    </row>
    <row r="21" spans="1:13" s="162" customFormat="1" ht="18.75" customHeight="1">
      <c r="A21" s="161" t="s">
        <v>80</v>
      </c>
      <c r="B21" s="168" t="s">
        <v>54</v>
      </c>
      <c r="C21" s="194">
        <v>1789</v>
      </c>
      <c r="D21" s="337">
        <f>('Table-12'!F20/'Table-12'!E20)*100-100</f>
        <v>-3.0343596608656753</v>
      </c>
      <c r="E21" s="337">
        <f>('Table-12'!G20/'Table-12'!F20)*100-100</f>
        <v>-4.0497008743672325</v>
      </c>
      <c r="F21" s="337">
        <f>('Table-12'!H20/'Table-12'!G20)*100-100</f>
        <v>8.872901678657058</v>
      </c>
      <c r="G21" s="337">
        <f>('Table-12'!J20/'Table-12'!H20)*100-100</f>
        <v>5.770925110132154</v>
      </c>
      <c r="H21" s="337">
        <f>('Table-12'!K20/'Table-12'!J20)*100-100</f>
        <v>29.69596001665974</v>
      </c>
      <c r="I21" s="382">
        <f>('Table-12'!L20/'Table-12'!K20)*100-100</f>
        <v>12.909441233140655</v>
      </c>
      <c r="J21" s="327">
        <f>('Table-12'!J20/'Table-12'!E20)*100-100</f>
        <v>7.139669790272208</v>
      </c>
      <c r="K21" s="451">
        <f>('Table-12'!K20/'Table-12'!F20)*100-100</f>
        <v>43.30418775885869</v>
      </c>
      <c r="L21" s="451">
        <f>('Table-12'!L20/'Table-12'!G20)*100-100</f>
        <v>68.63309352517987</v>
      </c>
      <c r="M21" s="595"/>
    </row>
    <row r="22" spans="1:13" s="162" customFormat="1" ht="18.75" customHeight="1">
      <c r="A22" s="163" t="s">
        <v>81</v>
      </c>
      <c r="B22" s="164" t="s">
        <v>82</v>
      </c>
      <c r="C22" s="195">
        <v>94</v>
      </c>
      <c r="D22" s="338">
        <f>('Table-12'!F21/'Table-12'!E21)*100-100</f>
        <v>-3.370288248337033</v>
      </c>
      <c r="E22" s="338">
        <f>('Table-12'!G21/'Table-12'!F21)*100-100</f>
        <v>5.277650298301978</v>
      </c>
      <c r="F22" s="338">
        <f>('Table-12'!H21/'Table-12'!G21)*100-100</f>
        <v>9.023539668700948</v>
      </c>
      <c r="G22" s="338">
        <f>('Table-12'!J21/'Table-12'!H21)*100-100</f>
        <v>2.918832467013189</v>
      </c>
      <c r="H22" s="338">
        <f>('Table-12'!K21/'Table-12'!J21)*100-100</f>
        <v>46.58119658119659</v>
      </c>
      <c r="I22" s="383">
        <f>('Table-12'!L21/'Table-12'!K21)*100-100</f>
        <v>33.421680360455866</v>
      </c>
      <c r="J22" s="271">
        <f>('Table-12'!J21/'Table-12'!E21)*100-100</f>
        <v>14.146341463414629</v>
      </c>
      <c r="K22" s="452">
        <f>('Table-12'!K21/'Table-12'!F21)*100-100</f>
        <v>73.15282239559431</v>
      </c>
      <c r="L22" s="452">
        <f>('Table-12'!L21/'Table-12'!G21)*100-100</f>
        <v>119.4420226678291</v>
      </c>
      <c r="M22" s="595"/>
    </row>
    <row r="23" spans="1:13" s="162" customFormat="1" ht="12" customHeight="1">
      <c r="A23" s="163" t="s">
        <v>83</v>
      </c>
      <c r="B23" s="164" t="s">
        <v>84</v>
      </c>
      <c r="C23" s="195">
        <v>1554</v>
      </c>
      <c r="D23" s="338">
        <f>('Table-12'!F22/'Table-12'!E22)*100-100</f>
        <v>-3.0170529077393837</v>
      </c>
      <c r="E23" s="338">
        <f>('Table-12'!G22/'Table-12'!F22)*100-100</f>
        <v>-4.733994589720467</v>
      </c>
      <c r="F23" s="338">
        <f>('Table-12'!H22/'Table-12'!G22)*100-100</f>
        <v>9.559867486985326</v>
      </c>
      <c r="G23" s="338">
        <f>('Table-12'!J22/'Table-12'!H22)*100-100</f>
        <v>6.047516198704102</v>
      </c>
      <c r="H23" s="338">
        <f>('Table-12'!K22/'Table-12'!J22)*100-100</f>
        <v>29.857433808553964</v>
      </c>
      <c r="I23" s="383">
        <f>('Table-12'!L22/'Table-12'!K22)*100-100</f>
        <v>11.041405269761611</v>
      </c>
      <c r="J23" s="271">
        <f>('Table-12'!J22/'Table-12'!E22)*100-100</f>
        <v>7.345867949278542</v>
      </c>
      <c r="K23" s="452">
        <f>('Table-12'!K22/'Table-12'!F22)*100-100</f>
        <v>43.733092876465264</v>
      </c>
      <c r="L23" s="452">
        <f>('Table-12'!L22/'Table-12'!G22)*100-100</f>
        <v>67.53431140558445</v>
      </c>
      <c r="M23" s="595"/>
    </row>
    <row r="24" spans="1:13" s="162" customFormat="1" ht="11.25" customHeight="1">
      <c r="A24" s="163"/>
      <c r="B24" s="164" t="s">
        <v>169</v>
      </c>
      <c r="C24" s="195"/>
      <c r="D24" s="338"/>
      <c r="E24" s="338"/>
      <c r="F24" s="338"/>
      <c r="G24" s="338"/>
      <c r="H24" s="338"/>
      <c r="I24" s="383"/>
      <c r="J24" s="446"/>
      <c r="K24" s="453"/>
      <c r="L24" s="453"/>
      <c r="M24" s="595"/>
    </row>
    <row r="25" spans="1:13" s="162" customFormat="1" ht="18.75" customHeight="1">
      <c r="A25" s="163" t="s">
        <v>85</v>
      </c>
      <c r="B25" s="164" t="s">
        <v>86</v>
      </c>
      <c r="C25" s="195">
        <v>141</v>
      </c>
      <c r="D25" s="338">
        <f>('Table-12'!F23/'Table-12'!E23)*100-100</f>
        <v>-3.0057803468208135</v>
      </c>
      <c r="E25" s="338">
        <f>('Table-12'!G23/'Table-12'!F23)*100-100</f>
        <v>-2.026221692491063</v>
      </c>
      <c r="F25" s="338">
        <f>('Table-12'!H23/'Table-12'!G23)*100-100</f>
        <v>-0.9732360097323607</v>
      </c>
      <c r="G25" s="338">
        <f>('Table-12'!J23/'Table-12'!H23)*100-100</f>
        <v>3.68550368550369</v>
      </c>
      <c r="H25" s="338">
        <f>('Table-12'!K23/'Table-12'!J23)*100-100</f>
        <v>10.01184834123221</v>
      </c>
      <c r="I25" s="383">
        <f>('Table-12'!L23/'Table-12'!K23)*100-100</f>
        <v>19.978459881529346</v>
      </c>
      <c r="J25" s="271">
        <f>('Table-12'!J23/'Table-12'!E23)*100-100</f>
        <v>-2.4277456647398736</v>
      </c>
      <c r="K25" s="452">
        <f>('Table-12'!K23/'Table-12'!F23)*100-100</f>
        <v>10.66746126340881</v>
      </c>
      <c r="L25" s="452">
        <f>('Table-12'!L23/'Table-12'!G23)*100-100</f>
        <v>35.523114355231144</v>
      </c>
      <c r="M25" s="595"/>
    </row>
    <row r="26" spans="1:13" s="162" customFormat="1" ht="18.75" customHeight="1">
      <c r="A26" s="170" t="s">
        <v>87</v>
      </c>
      <c r="B26" s="168" t="s">
        <v>55</v>
      </c>
      <c r="C26" s="194">
        <v>113</v>
      </c>
      <c r="D26" s="337">
        <f>('Table-12'!F24/'Table-12'!E24)*100-100</f>
        <v>-2.991452991452988</v>
      </c>
      <c r="E26" s="337">
        <f>('Table-12'!G24/'Table-12'!F24)*100-100</f>
        <v>7.8036500943990035</v>
      </c>
      <c r="F26" s="337">
        <f>('Table-12'!H24/'Table-12'!G24)*100-100</f>
        <v>6.888499708114409</v>
      </c>
      <c r="G26" s="337">
        <f>('Table-12'!J24/'Table-12'!H24)*100-100</f>
        <v>16.056799563080276</v>
      </c>
      <c r="H26" s="337">
        <f>('Table-12'!K24/'Table-12'!J24)*100-100</f>
        <v>24.988235294117672</v>
      </c>
      <c r="I26" s="382">
        <f>('Table-12'!L24/'Table-12'!K24)*100-100</f>
        <v>-2.1084337349397657</v>
      </c>
      <c r="J26" s="327">
        <f>('Table-12'!J24/'Table-12'!E24)*100-100</f>
        <v>29.731379731379718</v>
      </c>
      <c r="K26" s="451">
        <f>('Table-12'!K24/'Table-12'!F24)*100-100</f>
        <v>67.14915040906232</v>
      </c>
      <c r="L26" s="451">
        <f>('Table-12'!L24/'Table-12'!G24)*100-100</f>
        <v>51.78050204319905</v>
      </c>
      <c r="M26" s="595"/>
    </row>
    <row r="27" spans="1:13" s="169" customFormat="1" ht="24" customHeight="1">
      <c r="A27" s="163" t="s">
        <v>88</v>
      </c>
      <c r="B27" s="164" t="s">
        <v>89</v>
      </c>
      <c r="C27" s="195">
        <v>113</v>
      </c>
      <c r="D27" s="338">
        <f>('Table-12'!F25/'Table-12'!E25)*100-100</f>
        <v>-2.991452991452988</v>
      </c>
      <c r="E27" s="338">
        <f>('Table-12'!G25/'Table-12'!F25)*100-100</f>
        <v>7.8036500943990035</v>
      </c>
      <c r="F27" s="338">
        <f>('Table-12'!H25/'Table-12'!G25)*100-100</f>
        <v>6.888499708114409</v>
      </c>
      <c r="G27" s="338">
        <f>('Table-12'!J25/'Table-12'!H25)*100-100</f>
        <v>16.056799563080276</v>
      </c>
      <c r="H27" s="338">
        <f>('Table-12'!K25/'Table-12'!J25)*100-100</f>
        <v>24.988235294117672</v>
      </c>
      <c r="I27" s="383">
        <f>('Table-12'!L25/'Table-12'!K25)*100-100</f>
        <v>-2.1084337349397657</v>
      </c>
      <c r="J27" s="271">
        <f>('Table-12'!J25/'Table-12'!E25)*100-100</f>
        <v>29.731379731379718</v>
      </c>
      <c r="K27" s="452">
        <f>('Table-12'!K25/'Table-12'!F25)*100-100</f>
        <v>67.14915040906232</v>
      </c>
      <c r="L27" s="452">
        <f>('Table-12'!L25/'Table-12'!G25)*100-100</f>
        <v>51.78050204319905</v>
      </c>
      <c r="M27" s="595"/>
    </row>
    <row r="28" spans="1:13" ht="6" customHeight="1">
      <c r="A28" s="188"/>
      <c r="B28" s="307"/>
      <c r="C28" s="372"/>
      <c r="D28" s="274"/>
      <c r="E28" s="274"/>
      <c r="F28" s="274"/>
      <c r="G28" s="274"/>
      <c r="H28" s="274"/>
      <c r="I28" s="385"/>
      <c r="J28" s="449"/>
      <c r="K28" s="456"/>
      <c r="L28" s="456"/>
      <c r="M28" s="595"/>
    </row>
    <row r="29" spans="1:13" ht="4.5" customHeight="1">
      <c r="A29" s="154"/>
      <c r="D29" s="173"/>
      <c r="E29" s="173"/>
      <c r="F29" s="173"/>
      <c r="G29" s="173"/>
      <c r="H29" s="173"/>
      <c r="I29" s="173"/>
      <c r="J29" s="173"/>
      <c r="K29" s="173"/>
      <c r="L29" s="173"/>
      <c r="M29" s="595"/>
    </row>
    <row r="30" spans="1:13" ht="14.25" customHeight="1">
      <c r="A30" s="154" t="s">
        <v>140</v>
      </c>
      <c r="B30" s="174"/>
      <c r="C30" s="174"/>
      <c r="D30" s="175"/>
      <c r="E30" s="175"/>
      <c r="F30" s="175"/>
      <c r="G30" s="175"/>
      <c r="H30" s="175"/>
      <c r="I30" s="175"/>
      <c r="J30" s="175"/>
      <c r="K30" s="175"/>
      <c r="L30" s="175"/>
      <c r="M30" s="595"/>
    </row>
    <row r="31" spans="4:12" ht="13.5" customHeight="1">
      <c r="D31" s="173"/>
      <c r="E31" s="173"/>
      <c r="F31" s="173"/>
      <c r="G31" s="173"/>
      <c r="H31" s="173"/>
      <c r="I31" s="173"/>
      <c r="J31" s="173"/>
      <c r="K31" s="173"/>
      <c r="L31" s="173"/>
    </row>
    <row r="32" spans="1:12" ht="12.75">
      <c r="A32" s="174"/>
      <c r="B32" s="174"/>
      <c r="C32" s="183"/>
      <c r="D32" s="175"/>
      <c r="E32" s="175"/>
      <c r="F32" s="175"/>
      <c r="G32" s="175"/>
      <c r="H32" s="175"/>
      <c r="I32" s="175"/>
      <c r="J32" s="175"/>
      <c r="K32" s="175"/>
      <c r="L32" s="175"/>
    </row>
  </sheetData>
  <sheetProtection/>
  <mergeCells count="5">
    <mergeCell ref="M1:M30"/>
    <mergeCell ref="A4:A5"/>
    <mergeCell ref="B4:B5"/>
    <mergeCell ref="C4:C5"/>
    <mergeCell ref="D4:L4"/>
  </mergeCells>
  <printOptions/>
  <pageMargins left="0.1" right="0.06" top="0.42" bottom="0.3" header="0.4" footer="0.2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3">
      <selection activeCell="A26" sqref="A26:IV29"/>
    </sheetView>
  </sheetViews>
  <sheetFormatPr defaultColWidth="11.5" defaultRowHeight="12.75"/>
  <cols>
    <col min="1" max="1" width="8.66015625" style="79" customWidth="1"/>
    <col min="2" max="2" width="47.5" style="79" customWidth="1"/>
    <col min="3" max="3" width="8" style="79" customWidth="1"/>
    <col min="4" max="4" width="10.33203125" style="79" customWidth="1"/>
    <col min="5" max="5" width="10.5" style="79" customWidth="1"/>
    <col min="6" max="7" width="10" style="79" customWidth="1"/>
    <col min="8" max="9" width="10.16015625" style="79" customWidth="1"/>
    <col min="10" max="10" width="9.83203125" style="79" customWidth="1"/>
    <col min="11" max="11" width="10.5" style="79" customWidth="1"/>
    <col min="12" max="12" width="10.16015625" style="79" customWidth="1"/>
    <col min="13" max="13" width="4.33203125" style="79" customWidth="1"/>
    <col min="14" max="16384" width="11.5" style="79" customWidth="1"/>
  </cols>
  <sheetData>
    <row r="1" ht="20.25" customHeight="1">
      <c r="A1" s="155" t="s">
        <v>232</v>
      </c>
    </row>
    <row r="2" spans="2:13" ht="12" customHeight="1">
      <c r="B2"/>
      <c r="C2"/>
      <c r="D2"/>
      <c r="E2"/>
      <c r="F2"/>
      <c r="G2"/>
      <c r="H2"/>
      <c r="I2"/>
      <c r="J2"/>
      <c r="K2"/>
      <c r="L2"/>
      <c r="M2" s="570">
        <v>24</v>
      </c>
    </row>
    <row r="3" spans="1:13" ht="11.25" customHeight="1">
      <c r="A3"/>
      <c r="B3"/>
      <c r="C3"/>
      <c r="D3"/>
      <c r="E3"/>
      <c r="J3" s="158" t="s">
        <v>50</v>
      </c>
      <c r="K3"/>
      <c r="L3"/>
      <c r="M3" s="570"/>
    </row>
    <row r="4" spans="1:13" ht="13.5" customHeight="1">
      <c r="A4" s="139"/>
      <c r="B4" s="154"/>
      <c r="C4" s="158"/>
      <c r="M4" s="610"/>
    </row>
    <row r="5" spans="1:13" ht="3.75" customHeight="1">
      <c r="A5" s="139"/>
      <c r="B5" s="154"/>
      <c r="C5" s="158"/>
      <c r="M5" s="610"/>
    </row>
    <row r="6" spans="1:13" ht="16.5" customHeight="1">
      <c r="A6" s="596" t="s">
        <v>127</v>
      </c>
      <c r="B6" s="598" t="s">
        <v>15</v>
      </c>
      <c r="C6" s="600" t="s">
        <v>9</v>
      </c>
      <c r="D6" s="608" t="s">
        <v>126</v>
      </c>
      <c r="E6" s="609"/>
      <c r="F6" s="609"/>
      <c r="G6" s="609"/>
      <c r="H6" s="609"/>
      <c r="I6" s="609"/>
      <c r="J6" s="609"/>
      <c r="K6" s="609"/>
      <c r="L6" s="581"/>
      <c r="M6" s="610"/>
    </row>
    <row r="7" spans="1:13" ht="52.5" customHeight="1">
      <c r="A7" s="606"/>
      <c r="B7" s="604"/>
      <c r="C7" s="607"/>
      <c r="D7" s="193" t="s">
        <v>245</v>
      </c>
      <c r="E7" s="193" t="s">
        <v>246</v>
      </c>
      <c r="F7" s="193" t="s">
        <v>247</v>
      </c>
      <c r="G7" s="193" t="s">
        <v>248</v>
      </c>
      <c r="H7" s="193" t="s">
        <v>249</v>
      </c>
      <c r="I7" s="364" t="s">
        <v>250</v>
      </c>
      <c r="J7" s="260" t="s">
        <v>251</v>
      </c>
      <c r="K7" s="260" t="s">
        <v>252</v>
      </c>
      <c r="L7" s="467" t="s">
        <v>253</v>
      </c>
      <c r="M7" s="610"/>
    </row>
    <row r="8" spans="1:13" s="169" customFormat="1" ht="18.75" customHeight="1">
      <c r="A8" s="170" t="s">
        <v>90</v>
      </c>
      <c r="B8" s="168" t="s">
        <v>56</v>
      </c>
      <c r="C8" s="194">
        <v>467</v>
      </c>
      <c r="D8" s="275">
        <f>('Table-12 cont''d'!F5/'Table-12 cont''d'!E5)*100-100</f>
        <v>-2.688573562359963</v>
      </c>
      <c r="E8" s="275">
        <f>('Table-12 cont''d'!G5/'Table-12 cont''d'!F5)*100-100</f>
        <v>-0.9976976208749164</v>
      </c>
      <c r="F8" s="416">
        <f>('Table-12 cont''d'!H5/'Table-12 cont''d'!G5)*100-100</f>
        <v>0.46511627906976116</v>
      </c>
      <c r="G8" s="416">
        <f>('Table-12 cont''d'!J5/'Table-12 cont''d'!H5)*100-100</f>
        <v>-5.94135802469134</v>
      </c>
      <c r="H8" s="416">
        <f>('Table-12 cont''d'!K5/'Table-12 cont''d'!J5)*100-100</f>
        <v>-0.41017227235438725</v>
      </c>
      <c r="I8" s="373">
        <f>('Table-12 cont''d'!L5/'Table-12 cont''d'!K5)*100-100</f>
        <v>-0.08237232289951635</v>
      </c>
      <c r="J8" s="321">
        <f>('Table-12 cont''d'!J5/'Table-12 cont''d'!E5)*100-100</f>
        <v>-8.961911874533229</v>
      </c>
      <c r="K8" s="318">
        <f>('Table-12 cont''d'!K5/'Table-12 cont''d'!F5)*100-100</f>
        <v>-6.830391404451277</v>
      </c>
      <c r="L8" s="318">
        <f>('Table-12 cont''d'!L5/'Table-12 cont''d'!G5)*100-100</f>
        <v>-5.9689922480620226</v>
      </c>
      <c r="M8" s="610"/>
    </row>
    <row r="9" spans="1:13" ht="18.75" customHeight="1">
      <c r="A9" s="163" t="s">
        <v>91</v>
      </c>
      <c r="B9" s="164" t="s">
        <v>92</v>
      </c>
      <c r="C9" s="195">
        <v>252</v>
      </c>
      <c r="D9" s="273">
        <f>('Table-12 cont''d'!F6/'Table-12 cont''d'!E6)*100-100</f>
        <v>-4.140127388535021</v>
      </c>
      <c r="E9" s="273">
        <f>('Table-12 cont''d'!G6/'Table-12 cont''d'!F6)*100-100</f>
        <v>-0.08305647840532515</v>
      </c>
      <c r="F9" s="417">
        <f>('Table-12 cont''d'!H6/'Table-12 cont''d'!G6)*100-100</f>
        <v>-1.3300083125519393</v>
      </c>
      <c r="G9" s="417">
        <f>('Table-12 cont''d'!J6/'Table-12 cont''d'!H6)*100-100</f>
        <v>-6.149957877000844</v>
      </c>
      <c r="H9" s="417">
        <f>('Table-12 cont''d'!K6/'Table-12 cont''d'!J6)*100-100</f>
        <v>-2.15439856373429</v>
      </c>
      <c r="I9" s="374">
        <f>('Table-12 cont''d'!L6/'Table-12 cont''d'!K6)*100-100</f>
        <v>1.5596330275229349</v>
      </c>
      <c r="J9" s="322">
        <f>('Table-12 cont''d'!J6/'Table-12 cont''d'!E6)*100-100</f>
        <v>-11.30573248407643</v>
      </c>
      <c r="K9" s="319">
        <f>('Table-12 cont''d'!K6/'Table-12 cont''d'!F6)*100-100</f>
        <v>-9.468438538205987</v>
      </c>
      <c r="L9" s="319">
        <f>('Table-12 cont''d'!L6/'Table-12 cont''d'!G6)*100-100</f>
        <v>-7.980049875311707</v>
      </c>
      <c r="M9" s="610"/>
    </row>
    <row r="10" spans="1:13" ht="11.25" customHeight="1">
      <c r="A10" s="163" t="s">
        <v>93</v>
      </c>
      <c r="B10" s="164" t="s">
        <v>173</v>
      </c>
      <c r="C10" s="195">
        <v>103</v>
      </c>
      <c r="D10" s="273">
        <f>('Table-12 cont''d'!F7/'Table-12 cont''d'!E7)*100-100</f>
        <v>-0.07107320540156081</v>
      </c>
      <c r="E10" s="273">
        <f>('Table-12 cont''d'!G7/'Table-12 cont''d'!F7)*100-100</f>
        <v>-4.338549075391171</v>
      </c>
      <c r="F10" s="417">
        <f>('Table-12 cont''d'!H7/'Table-12 cont''d'!G7)*100-100</f>
        <v>6.765799256505574</v>
      </c>
      <c r="G10" s="417">
        <f>('Table-12 cont''d'!J7/'Table-12 cont''d'!H7)*100-100</f>
        <v>-4.735376044568227</v>
      </c>
      <c r="H10" s="417">
        <f>('Table-12 cont''d'!K7/'Table-12 cont''d'!J7)*100-100</f>
        <v>4.970760233918114</v>
      </c>
      <c r="I10" s="374">
        <f>('Table-12 cont''d'!L7/'Table-12 cont''d'!K7)*100-100</f>
        <v>-4.17827298050139</v>
      </c>
      <c r="J10" s="322">
        <f>('Table-12 cont''d'!J7/'Table-12 cont''d'!E7)*100-100</f>
        <v>-2.771855010660957</v>
      </c>
      <c r="K10" s="319">
        <f>('Table-12 cont''d'!K7/'Table-12 cont''d'!F7)*100-100</f>
        <v>2.1337126600284364</v>
      </c>
      <c r="L10" s="319">
        <f>('Table-12 cont''d'!L7/'Table-12 cont''d'!G7)*100-100</f>
        <v>2.304832713754635</v>
      </c>
      <c r="M10" s="610"/>
    </row>
    <row r="11" spans="1:13" ht="12" customHeight="1">
      <c r="A11" s="163"/>
      <c r="B11" s="164" t="s">
        <v>172</v>
      </c>
      <c r="C11" s="195"/>
      <c r="D11" s="273"/>
      <c r="E11" s="273"/>
      <c r="F11" s="417"/>
      <c r="G11" s="417"/>
      <c r="H11" s="417"/>
      <c r="I11" s="374"/>
      <c r="J11" s="322"/>
      <c r="K11" s="319"/>
      <c r="L11" s="319"/>
      <c r="M11" s="610"/>
    </row>
    <row r="12" spans="1:13" s="162" customFormat="1" ht="18.75" customHeight="1">
      <c r="A12" s="163" t="s">
        <v>94</v>
      </c>
      <c r="B12" s="164" t="s">
        <v>95</v>
      </c>
      <c r="C12" s="195">
        <v>112</v>
      </c>
      <c r="D12" s="273">
        <f>('Table-12 cont''d'!F9/'Table-12 cont''d'!E9)*100-100</f>
        <v>-2.1902806297056827</v>
      </c>
      <c r="E12" s="273">
        <f>('Table-12 cont''d'!G9/'Table-12 cont''d'!F9)*100-100</f>
        <v>0.5598320503848839</v>
      </c>
      <c r="F12" s="417">
        <f>('Table-12 cont''d'!H9/'Table-12 cont''d'!G9)*100-100</f>
        <v>-1.878914405010434</v>
      </c>
      <c r="G12" s="417">
        <f>('Table-12 cont''d'!J9/'Table-12 cont''d'!H9)*100-100</f>
        <v>-6.38297872340425</v>
      </c>
      <c r="H12" s="417">
        <f>('Table-12 cont''d'!K9/'Table-12 cont''d'!J9)*100-100</f>
        <v>-2.2727272727272663</v>
      </c>
      <c r="I12" s="374">
        <f>('Table-12 cont''d'!L9/'Table-12 cont''d'!K9)*100-100</f>
        <v>0.9302325581395365</v>
      </c>
      <c r="J12" s="322">
        <f>('Table-12 cont''d'!J9/'Table-12 cont''d'!E9)*100-100</f>
        <v>-9.650924024640645</v>
      </c>
      <c r="K12" s="319">
        <f>('Table-12 cont''d'!K9/'Table-12 cont''d'!F9)*100-100</f>
        <v>-9.727081875437378</v>
      </c>
      <c r="L12" s="319">
        <f>('Table-12 cont''d'!L9/'Table-12 cont''d'!G9)*100-100</f>
        <v>-9.394572025052199</v>
      </c>
      <c r="M12" s="610"/>
    </row>
    <row r="13" spans="1:13" s="169" customFormat="1" ht="24.75" customHeight="1">
      <c r="A13" s="170" t="s">
        <v>96</v>
      </c>
      <c r="B13" s="168" t="s">
        <v>26</v>
      </c>
      <c r="C13" s="194">
        <v>3776</v>
      </c>
      <c r="D13" s="272">
        <f>('Table-12 cont''d'!F10/'Table-12 cont''d'!E10)*100-100</f>
        <v>-5.24017467248909</v>
      </c>
      <c r="E13" s="272">
        <f>('Table-12 cont''d'!G10/'Table-12 cont''d'!F10)*100-100</f>
        <v>-0.4608294930875587</v>
      </c>
      <c r="F13" s="418">
        <f>('Table-12 cont''d'!H10/'Table-12 cont''d'!G10)*100-100</f>
        <v>0.4629629629629477</v>
      </c>
      <c r="G13" s="418">
        <f>('Table-12 cont''d'!J10/'Table-12 cont''d'!H10)*100-100</f>
        <v>-8.141321044546842</v>
      </c>
      <c r="H13" s="418">
        <f>('Table-12 cont''d'!K10/'Table-12 cont''d'!J10)*100-100</f>
        <v>-1.5050167224080298</v>
      </c>
      <c r="I13" s="375">
        <f>('Table-12 cont''d'!L10/'Table-12 cont''d'!K10)*100-100</f>
        <v>8.488964346349732</v>
      </c>
      <c r="J13" s="329">
        <f>('Table-12 cont''d'!J10/'Table-12 cont''d'!E10)*100-100</f>
        <v>-12.954876273653568</v>
      </c>
      <c r="K13" s="328">
        <f>('Table-12 cont''d'!K10/'Table-12 cont''d'!F10)*100-100</f>
        <v>-9.523809523809518</v>
      </c>
      <c r="L13" s="328">
        <f>('Table-12 cont''d'!L10/'Table-12 cont''d'!G10)*100-100</f>
        <v>-1.3888888888888857</v>
      </c>
      <c r="M13" s="610"/>
    </row>
    <row r="14" spans="1:13" ht="18.75" customHeight="1">
      <c r="A14" s="163" t="s">
        <v>97</v>
      </c>
      <c r="B14" s="164" t="s">
        <v>98</v>
      </c>
      <c r="C14" s="195">
        <v>305</v>
      </c>
      <c r="D14" s="273">
        <f>('Table-12 cont''d'!F11/'Table-12 cont''d'!E11)*100-100</f>
        <v>-9.708737864077662</v>
      </c>
      <c r="E14" s="273">
        <f>('Table-12 cont''d'!G11/'Table-12 cont''d'!F11)*100-100</f>
        <v>9.83102918586792</v>
      </c>
      <c r="F14" s="417">
        <f>('Table-12 cont''d'!H11/'Table-12 cont''d'!G11)*100-100</f>
        <v>-5.5944055944056</v>
      </c>
      <c r="G14" s="417">
        <f>('Table-12 cont''d'!J11/'Table-12 cont''d'!H11)*100-100</f>
        <v>-6.296296296296305</v>
      </c>
      <c r="H14" s="417">
        <f>('Table-12 cont''d'!K11/'Table-12 cont''d'!J11)*100-100</f>
        <v>-7.035573122529655</v>
      </c>
      <c r="I14" s="374">
        <f>('Table-12 cont''d'!L11/'Table-12 cont''d'!K11)*100-100</f>
        <v>13.095238095238088</v>
      </c>
      <c r="J14" s="322">
        <f>('Table-12 cont''d'!J11/'Table-12 cont''d'!E11)*100-100</f>
        <v>-12.274618585298185</v>
      </c>
      <c r="K14" s="319">
        <f>('Table-12 cont''d'!K11/'Table-12 cont''d'!F11)*100-100</f>
        <v>-9.677419354838705</v>
      </c>
      <c r="L14" s="319">
        <f>('Table-12 cont''d'!L11/'Table-12 cont''d'!G11)*100-100</f>
        <v>-6.993006993006986</v>
      </c>
      <c r="M14" s="610"/>
    </row>
    <row r="15" spans="1:13" s="169" customFormat="1" ht="11.25" customHeight="1">
      <c r="A15" s="163"/>
      <c r="B15" s="187" t="s">
        <v>70</v>
      </c>
      <c r="C15" s="195"/>
      <c r="D15" s="273"/>
      <c r="E15" s="273"/>
      <c r="F15" s="417"/>
      <c r="G15" s="417"/>
      <c r="H15" s="417"/>
      <c r="I15" s="374"/>
      <c r="J15" s="322"/>
      <c r="K15" s="319"/>
      <c r="L15" s="319"/>
      <c r="M15" s="610"/>
    </row>
    <row r="16" spans="1:13" s="342" customFormat="1" ht="13.5" customHeight="1">
      <c r="A16" s="177"/>
      <c r="B16" s="179" t="s">
        <v>99</v>
      </c>
      <c r="C16" s="196">
        <v>226</v>
      </c>
      <c r="D16" s="341">
        <f>('Table-12 cont''d'!F13/'Table-12 cont''d'!E13)*100-100</f>
        <v>-2.7027027027026804</v>
      </c>
      <c r="E16" s="341">
        <f>('Table-12 cont''d'!G13/'Table-12 cont''d'!F13)*100-100</f>
        <v>2.192982456140342</v>
      </c>
      <c r="F16" s="419">
        <f>('Table-12 cont''d'!H13/'Table-12 cont''d'!G13)*100-100</f>
        <v>-6.366237482117313</v>
      </c>
      <c r="G16" s="419">
        <f>('Table-12 cont''d'!J13/'Table-12 cont''d'!H13)*100-100</f>
        <v>-8.785332314744082</v>
      </c>
      <c r="H16" s="419">
        <f>('Table-12 cont''d'!K13/'Table-12 cont''d'!J13)*100-100</f>
        <v>3.098827470686743</v>
      </c>
      <c r="I16" s="376">
        <f>('Table-12 cont''d'!L13/'Table-12 cont''d'!K13)*100-100</f>
        <v>4.142973192526384</v>
      </c>
      <c r="J16" s="333">
        <f>('Table-12 cont''d'!J13/'Table-12 cont''d'!E13)*100-100</f>
        <v>-15.078236130867708</v>
      </c>
      <c r="K16" s="332">
        <f>('Table-12 cont''d'!K13/'Table-12 cont''d'!F13)*100-100</f>
        <v>-10.014619883040936</v>
      </c>
      <c r="L16" s="332">
        <f>('Table-12 cont''d'!L13/'Table-12 cont''d'!G13)*100-100</f>
        <v>-8.297567954220327</v>
      </c>
      <c r="M16" s="610"/>
    </row>
    <row r="17" spans="1:13" s="169" customFormat="1" ht="18.75" customHeight="1">
      <c r="A17" s="163" t="s">
        <v>100</v>
      </c>
      <c r="B17" s="164" t="s">
        <v>128</v>
      </c>
      <c r="C17" s="195">
        <v>2590</v>
      </c>
      <c r="D17" s="273">
        <f>('Table-12 cont''d'!F14/'Table-12 cont''d'!E14)*100-100</f>
        <v>-4.066985645933016</v>
      </c>
      <c r="E17" s="273">
        <f>('Table-12 cont''d'!G14/'Table-12 cont''d'!F14)*100-100</f>
        <v>-1.2468827930174626</v>
      </c>
      <c r="F17" s="417">
        <f>('Table-12 cont''d'!H14/'Table-12 cont''d'!G14)*100-100</f>
        <v>0.16835016835017313</v>
      </c>
      <c r="G17" s="417">
        <f>('Table-12 cont''d'!J14/'Table-12 cont''d'!H14)*100-100</f>
        <v>-8.739495798319325</v>
      </c>
      <c r="H17" s="417">
        <f>('Table-12 cont''d'!K14/'Table-12 cont''d'!J14)*100-100</f>
        <v>-4.143646408839771</v>
      </c>
      <c r="I17" s="374">
        <f>('Table-12 cont''d'!L14/'Table-12 cont''d'!K14)*100-100</f>
        <v>3.554274735830944</v>
      </c>
      <c r="J17" s="322">
        <f>('Table-12 cont''d'!J14/'Table-12 cont''d'!E14)*100-100</f>
        <v>-13.397129186602868</v>
      </c>
      <c r="K17" s="319">
        <f>('Table-12 cont''d'!K14/'Table-12 cont''d'!F14)*100-100</f>
        <v>-13.466334164588531</v>
      </c>
      <c r="L17" s="319">
        <f>('Table-12 cont''d'!L14/'Table-12 cont''d'!G14)*100-100</f>
        <v>-9.259259259259252</v>
      </c>
      <c r="M17" s="610"/>
    </row>
    <row r="18" spans="1:13" ht="10.5" customHeight="1">
      <c r="A18" s="163"/>
      <c r="B18" s="187" t="s">
        <v>70</v>
      </c>
      <c r="C18" s="195"/>
      <c r="D18" s="273"/>
      <c r="E18" s="273"/>
      <c r="F18" s="417"/>
      <c r="G18" s="417"/>
      <c r="H18" s="417"/>
      <c r="I18" s="374"/>
      <c r="J18" s="322"/>
      <c r="K18" s="319"/>
      <c r="L18" s="319"/>
      <c r="M18" s="610"/>
    </row>
    <row r="19" spans="1:13" s="342" customFormat="1" ht="15" customHeight="1">
      <c r="A19" s="177"/>
      <c r="B19" s="179" t="s">
        <v>102</v>
      </c>
      <c r="C19" s="197">
        <v>1141</v>
      </c>
      <c r="D19" s="341">
        <f>('Table-12 cont''d'!F16/'Table-12 cont''d'!E16)*100-100</f>
        <v>-4.878048780487802</v>
      </c>
      <c r="E19" s="341">
        <f>('Table-12 cont''d'!G16/'Table-12 cont''d'!F16)*100-100</f>
        <v>0.6617038875103418</v>
      </c>
      <c r="F19" s="419">
        <f>('Table-12 cont''d'!H16/'Table-12 cont''d'!G16)*100-100</f>
        <v>-1.561216105176669</v>
      </c>
      <c r="G19" s="419">
        <f>('Table-12 cont''d'!J16/'Table-12 cont''d'!H16)*100-100</f>
        <v>-6.427378964941582</v>
      </c>
      <c r="H19" s="419">
        <f>('Table-12 cont''d'!K16/'Table-12 cont''d'!J16)*100-100</f>
        <v>-6.066012488849239</v>
      </c>
      <c r="I19" s="376">
        <f>('Table-12 cont''d'!L16/'Table-12 cont''d'!K16)*100-100</f>
        <v>5.128205128205138</v>
      </c>
      <c r="J19" s="333">
        <f>('Table-12 cont''d'!J16/'Table-12 cont''d'!E16)*100-100</f>
        <v>-11.801730920535007</v>
      </c>
      <c r="K19" s="332">
        <f>('Table-12 cont''d'!K16/'Table-12 cont''d'!F16)*100-100</f>
        <v>-12.90322580645163</v>
      </c>
      <c r="L19" s="332">
        <f>('Table-12 cont''d'!L16/'Table-12 cont''d'!G16)*100-100</f>
        <v>-9.038619556285951</v>
      </c>
      <c r="M19" s="610"/>
    </row>
    <row r="20" spans="1:13" s="342" customFormat="1" ht="13.5" customHeight="1">
      <c r="A20" s="177"/>
      <c r="B20" s="179" t="s">
        <v>143</v>
      </c>
      <c r="C20" s="196">
        <v>755</v>
      </c>
      <c r="D20" s="341">
        <f>('Table-12 cont''d'!F17/'Table-12 cont''d'!E17)*100-100</f>
        <v>-4.888507718696388</v>
      </c>
      <c r="E20" s="341">
        <f>('Table-12 cont''d'!G17/'Table-12 cont''d'!F17)*100-100</f>
        <v>-1.9837691614066841</v>
      </c>
      <c r="F20" s="419">
        <f>('Table-12 cont''d'!H17/'Table-12 cont''d'!G17)*100-100</f>
        <v>3.7718491260349367</v>
      </c>
      <c r="G20" s="419">
        <f>('Table-12 cont''d'!J17/'Table-12 cont''d'!H17)*100-100</f>
        <v>-14.539007092198574</v>
      </c>
      <c r="H20" s="419">
        <f>('Table-12 cont''d'!K17/'Table-12 cont''d'!J17)*100-100</f>
        <v>-3.9419087136929534</v>
      </c>
      <c r="I20" s="376">
        <f>('Table-12 cont''d'!L17/'Table-12 cont''d'!K17)*100-100</f>
        <v>2.699784017278617</v>
      </c>
      <c r="J20" s="333">
        <f>('Table-12 cont''d'!J17/'Table-12 cont''d'!E17)*100-100</f>
        <v>-17.324185248713547</v>
      </c>
      <c r="K20" s="332">
        <f>('Table-12 cont''d'!K17/'Table-12 cont''d'!F17)*100-100</f>
        <v>-16.501352569882783</v>
      </c>
      <c r="L20" s="332">
        <f>('Table-12 cont''d'!L17/'Table-12 cont''d'!G17)*100-100</f>
        <v>-12.511499540018406</v>
      </c>
      <c r="M20" s="610"/>
    </row>
    <row r="21" spans="1:13" ht="12" customHeight="1">
      <c r="A21" s="177"/>
      <c r="B21" s="179" t="s">
        <v>144</v>
      </c>
      <c r="C21" s="196"/>
      <c r="D21" s="341"/>
      <c r="E21" s="341"/>
      <c r="F21" s="419"/>
      <c r="G21" s="419"/>
      <c r="H21" s="419"/>
      <c r="I21" s="376"/>
      <c r="J21" s="333"/>
      <c r="K21" s="332"/>
      <c r="L21" s="332"/>
      <c r="M21" s="610"/>
    </row>
    <row r="22" spans="1:13" s="342" customFormat="1" ht="18.75" customHeight="1">
      <c r="A22" s="177"/>
      <c r="B22" s="179" t="s">
        <v>103</v>
      </c>
      <c r="C22" s="196">
        <v>235</v>
      </c>
      <c r="D22" s="341">
        <f>('Table-12 cont''d'!F19/'Table-12 cont''d'!E19)*100-100</f>
        <v>-1.163692785104729</v>
      </c>
      <c r="E22" s="341">
        <f>('Table-12 cont''d'!G19/'Table-12 cont''d'!F19)*100-100</f>
        <v>-11.14599686028258</v>
      </c>
      <c r="F22" s="419">
        <f>('Table-12 cont''d'!H19/'Table-12 cont''d'!G19)*100-100</f>
        <v>1.3250883392226172</v>
      </c>
      <c r="G22" s="419">
        <f>('Table-12 cont''d'!J19/'Table-12 cont''d'!H19)*100-100</f>
        <v>-9.851787271142115</v>
      </c>
      <c r="H22" s="419">
        <f>('Table-12 cont''d'!K19/'Table-12 cont''d'!J19)*100-100</f>
        <v>-1.3539651837524218</v>
      </c>
      <c r="I22" s="376">
        <f>('Table-12 cont''d'!L19/'Table-12 cont''d'!K19)*100-100</f>
        <v>3.627450980392169</v>
      </c>
      <c r="J22" s="333">
        <f>('Table-12 cont''d'!J19/'Table-12 cont''d'!E19)*100-100</f>
        <v>-19.78277734678045</v>
      </c>
      <c r="K22" s="332">
        <f>('Table-12 cont''d'!K19/'Table-12 cont''d'!F19)*100-100</f>
        <v>-19.937205651491368</v>
      </c>
      <c r="L22" s="332">
        <f>('Table-12 cont''d'!L19/'Table-12 cont''d'!G19)*100-100</f>
        <v>-6.6254416961130715</v>
      </c>
      <c r="M22" s="610"/>
    </row>
    <row r="23" spans="1:13" s="342" customFormat="1" ht="23.25" customHeight="1">
      <c r="A23" s="177"/>
      <c r="B23" s="180" t="s">
        <v>129</v>
      </c>
      <c r="C23" s="196">
        <v>217</v>
      </c>
      <c r="D23" s="341">
        <f>('Table-12 cont''d'!F20/'Table-12 cont''d'!E20)*100-100</f>
        <v>-2.9635258358662497</v>
      </c>
      <c r="E23" s="341">
        <f>('Table-12 cont''d'!G20/'Table-12 cont''d'!F20)*100-100</f>
        <v>-2.036021926389992</v>
      </c>
      <c r="F23" s="419">
        <f>('Table-12 cont''d'!H20/'Table-12 cont''d'!G20)*100-100</f>
        <v>-2.9576338928856813</v>
      </c>
      <c r="G23" s="419">
        <f>('Table-12 cont''d'!J20/'Table-12 cont''d'!H20)*100-100</f>
        <v>-7.001647446457994</v>
      </c>
      <c r="H23" s="419">
        <f>('Table-12 cont''d'!K20/'Table-12 cont''d'!J20)*100-100</f>
        <v>-4.074402125775038</v>
      </c>
      <c r="I23" s="376">
        <f>('Table-12 cont''d'!L20/'Table-12 cont''d'!K20)*100-100</f>
        <v>3.0470914127423754</v>
      </c>
      <c r="J23" s="333">
        <f>('Table-12 cont''d'!J20/'Table-12 cont''d'!E20)*100-100</f>
        <v>-14.209726443768986</v>
      </c>
      <c r="K23" s="332">
        <f>('Table-12 cont''d'!K20/'Table-12 cont''d'!F20)*100-100</f>
        <v>-15.191855912294443</v>
      </c>
      <c r="L23" s="332">
        <f>('Table-12 cont''d'!L20/'Table-12 cont''d'!G20)*100-100</f>
        <v>-10.79136690647482</v>
      </c>
      <c r="M23" s="610"/>
    </row>
    <row r="24" spans="1:13" ht="18.75" customHeight="1">
      <c r="A24" s="163" t="s">
        <v>104</v>
      </c>
      <c r="B24" s="164" t="s">
        <v>105</v>
      </c>
      <c r="C24" s="195">
        <v>652</v>
      </c>
      <c r="D24" s="273">
        <f>('Table-12 cont''d'!F22/'Table-12 cont''d'!E22)*100-100</f>
        <v>-2.177971375233355</v>
      </c>
      <c r="E24" s="273">
        <f>('Table-12 cont''d'!G22/'Table-12 cont''d'!F22)*100-100</f>
        <v>-1.84478371501271</v>
      </c>
      <c r="F24" s="417">
        <f>('Table-12 cont''d'!H22/'Table-12 cont''d'!G22)*100-100</f>
        <v>4.471808165910545</v>
      </c>
      <c r="G24" s="417">
        <f>('Table-12 cont''d'!J22/'Table-12 cont''d'!H22)*100-100</f>
        <v>-6.885856079404462</v>
      </c>
      <c r="H24" s="417">
        <f>('Table-12 cont''d'!K22/'Table-12 cont''d'!J22)*100-100</f>
        <v>9.593604263824119</v>
      </c>
      <c r="I24" s="374">
        <f>('Table-12 cont''d'!L22/'Table-12 cont''d'!K22)*100-100</f>
        <v>7.8419452887537915</v>
      </c>
      <c r="J24" s="322">
        <f>('Table-12 cont''d'!J22/'Table-12 cont''d'!E22)*100-100</f>
        <v>-6.59614187927815</v>
      </c>
      <c r="K24" s="319">
        <f>('Table-12 cont''d'!K22/'Table-12 cont''d'!F22)*100-100</f>
        <v>4.643765903307909</v>
      </c>
      <c r="L24" s="319">
        <f>('Table-12 cont''d'!L22/'Table-12 cont''d'!G22)*100-100</f>
        <v>14.970836033700579</v>
      </c>
      <c r="M24" s="610"/>
    </row>
    <row r="25" spans="1:13" ht="12" customHeight="1">
      <c r="A25" s="163"/>
      <c r="B25" s="187" t="s">
        <v>70</v>
      </c>
      <c r="C25" s="195"/>
      <c r="D25" s="273"/>
      <c r="E25" s="273"/>
      <c r="F25" s="417"/>
      <c r="G25" s="457"/>
      <c r="H25" s="457"/>
      <c r="I25" s="421"/>
      <c r="J25" s="322"/>
      <c r="K25" s="319"/>
      <c r="L25" s="319"/>
      <c r="M25" s="610"/>
    </row>
    <row r="26" spans="1:13" s="343" customFormat="1" ht="12.75" customHeight="1">
      <c r="A26" s="177"/>
      <c r="B26" s="179" t="s">
        <v>170</v>
      </c>
      <c r="C26" s="196">
        <v>236</v>
      </c>
      <c r="D26" s="341">
        <f>('Table-12 cont''d'!F24/'Table-12 cont''d'!E24)*100-100</f>
        <v>-1.1679644048943345</v>
      </c>
      <c r="E26" s="341">
        <f>('Table-12 cont''d'!G24/'Table-12 cont''d'!F24)*100-100</f>
        <v>-1.6882386043894257</v>
      </c>
      <c r="F26" s="419">
        <f>('Table-12 cont''d'!H24/'Table-12 cont''d'!G24)*100-100</f>
        <v>-3.7779049799656548</v>
      </c>
      <c r="G26" s="417">
        <f>('Table-12 cont''d'!J24/'Table-12 cont''d'!H24)*100-100</f>
        <v>-6.960142772159429</v>
      </c>
      <c r="H26" s="417">
        <f>('Table-12 cont''d'!K24/'Table-12 cont''d'!J24)*100-100</f>
        <v>37.787723785166236</v>
      </c>
      <c r="I26" s="374">
        <f>('Table-12 cont''d'!L24/'Table-12 cont''d'!K24)*100-100</f>
        <v>11.600928074245928</v>
      </c>
      <c r="J26" s="333">
        <f>('Table-12 cont''d'!J24/'Table-12 cont''d'!E24)*100-100</f>
        <v>-13.014460511679644</v>
      </c>
      <c r="K26" s="332">
        <f>('Table-12 cont''d'!K24/'Table-12 cont''d'!F24)*100-100</f>
        <v>21.2718064153067</v>
      </c>
      <c r="L26" s="332">
        <f>('Table-12 cont''d'!L24/'Table-12 cont''d'!G24)*100-100</f>
        <v>37.66456783056668</v>
      </c>
      <c r="M26" s="610"/>
    </row>
    <row r="27" spans="1:13" s="169" customFormat="1" ht="12.75" customHeight="1">
      <c r="A27" s="177"/>
      <c r="B27" s="179" t="s">
        <v>145</v>
      </c>
      <c r="C27" s="196"/>
      <c r="D27" s="341"/>
      <c r="E27" s="341"/>
      <c r="F27" s="419"/>
      <c r="G27" s="458"/>
      <c r="H27" s="458"/>
      <c r="I27" s="422"/>
      <c r="J27" s="333"/>
      <c r="K27" s="332"/>
      <c r="L27" s="332"/>
      <c r="M27" s="610"/>
    </row>
    <row r="28" spans="1:13" s="342" customFormat="1" ht="12.75" customHeight="1">
      <c r="A28" s="181"/>
      <c r="B28" s="179" t="s">
        <v>106</v>
      </c>
      <c r="C28" s="196">
        <v>292</v>
      </c>
      <c r="D28" s="341">
        <f>('Table-12 cont''d'!F26/'Table-12 cont''d'!E26)*100-100</f>
        <v>-3.1088082901554515</v>
      </c>
      <c r="E28" s="341">
        <f>('Table-12 cont''d'!G26/'Table-12 cont''d'!F26)*100-100</f>
        <v>-3.2085561497326154</v>
      </c>
      <c r="F28" s="419">
        <f>('Table-12 cont''d'!H26/'Table-12 cont''d'!G26)*100-100</f>
        <v>14.157458563535926</v>
      </c>
      <c r="G28" s="419">
        <f>('Table-12 cont''d'!J26/'Table-12 cont''d'!H26)*100-100</f>
        <v>-8.106473079249852</v>
      </c>
      <c r="H28" s="419">
        <f>('Table-12 cont''d'!K26/'Table-12 cont''d'!J26)*100-100</f>
        <v>-9.874917709019087</v>
      </c>
      <c r="I28" s="376">
        <f>('Table-12 cont''d'!L26/'Table-12 cont''d'!K26)*100-100</f>
        <v>7.231555880204539</v>
      </c>
      <c r="J28" s="333">
        <f>('Table-12 cont''d'!J26/'Table-12 cont''d'!E26)*100-100</f>
        <v>-1.6191709844559483</v>
      </c>
      <c r="K28" s="332">
        <f>('Table-12 cont''d'!K26/'Table-12 cont''d'!F26)*100-100</f>
        <v>-8.48930481283422</v>
      </c>
      <c r="L28" s="332">
        <f>('Table-12 cont''d'!L26/'Table-12 cont''d'!G26)*100-100</f>
        <v>1.3812154696132524</v>
      </c>
      <c r="M28" s="610"/>
    </row>
    <row r="29" spans="1:13" ht="12.75" customHeight="1">
      <c r="A29" s="181"/>
      <c r="B29" s="179" t="s">
        <v>171</v>
      </c>
      <c r="C29" s="196"/>
      <c r="D29" s="341"/>
      <c r="E29" s="341"/>
      <c r="F29" s="419"/>
      <c r="G29" s="457"/>
      <c r="H29" s="457"/>
      <c r="I29" s="421"/>
      <c r="J29" s="333"/>
      <c r="K29" s="332"/>
      <c r="L29" s="332"/>
      <c r="M29" s="610"/>
    </row>
    <row r="30" spans="1:13" ht="12.75" customHeight="1">
      <c r="A30" s="163" t="s">
        <v>107</v>
      </c>
      <c r="B30" s="164" t="s">
        <v>108</v>
      </c>
      <c r="C30" s="195">
        <v>76</v>
      </c>
      <c r="D30" s="273">
        <f>('Table-12 cont''d'!F28/'Table-12 cont''d'!E28)*100-100</f>
        <v>-3.0342436064152594</v>
      </c>
      <c r="E30" s="273">
        <f>('Table-12 cont''d'!G28/'Table-12 cont''d'!F28)*100-100</f>
        <v>-1.9669199821188954</v>
      </c>
      <c r="F30" s="417">
        <f>('Table-12 cont''d'!H28/'Table-12 cont''d'!G28)*100-100</f>
        <v>1.0031919744641868</v>
      </c>
      <c r="G30" s="419">
        <f>('Table-12 cont''d'!J28/'Table-12 cont''d'!H28)*100-100</f>
        <v>-15.033860045146724</v>
      </c>
      <c r="H30" s="419">
        <f>('Table-12 cont''d'!K28/'Table-12 cont''d'!J28)*100-100</f>
        <v>-7.970244420828905</v>
      </c>
      <c r="I30" s="376">
        <f>('Table-12 cont''d'!L28/'Table-12 cont''d'!K28)*100-100</f>
        <v>3.983833718244796</v>
      </c>
      <c r="J30" s="322">
        <f>('Table-12 cont''d'!J28/'Table-12 cont''d'!E28)*100-100</f>
        <v>-18.422193324664065</v>
      </c>
      <c r="K30" s="319">
        <f>('Table-12 cont''d'!K28/'Table-12 cont''d'!F28)*100-100</f>
        <v>-22.57487706750112</v>
      </c>
      <c r="L30" s="319">
        <f>('Table-12 cont''d'!L28/'Table-12 cont''d'!G28)*100-100</f>
        <v>-17.875056999544015</v>
      </c>
      <c r="M30" s="610"/>
    </row>
    <row r="31" spans="1:13" s="169" customFormat="1" ht="15.75" customHeight="1">
      <c r="A31" s="171" t="s">
        <v>109</v>
      </c>
      <c r="B31" s="172" t="s">
        <v>110</v>
      </c>
      <c r="C31" s="198">
        <v>153</v>
      </c>
      <c r="D31" s="270">
        <f>('Table-12 cont''d'!F29/'Table-12 cont''d'!E29)*100-100</f>
        <v>-24.405091311566125</v>
      </c>
      <c r="E31" s="270">
        <f>('Table-12 cont''d'!G29/'Table-12 cont''d'!F29)*100-100</f>
        <v>-0.07320644216690653</v>
      </c>
      <c r="F31" s="420">
        <f>('Table-12 cont''d'!H29/'Table-12 cont''d'!G29)*100-100</f>
        <v>-2.930402930402934</v>
      </c>
      <c r="G31" s="420">
        <f>('Table-12 cont''d'!J29/'Table-12 cont''d'!H29)*100-100</f>
        <v>-4.377358490566024</v>
      </c>
      <c r="H31" s="420">
        <f>('Table-12 cont''d'!K29/'Table-12 cont''d'!J29)*100-100</f>
        <v>-2.5256511444356846</v>
      </c>
      <c r="I31" s="377">
        <f>('Table-12 cont''d'!L29/'Table-12 cont''d'!K29)*100-100</f>
        <v>77.57085020242914</v>
      </c>
      <c r="J31" s="323">
        <f>('Table-12 cont''d'!J29/'Table-12 cont''d'!E29)*100-100</f>
        <v>-29.883785279468725</v>
      </c>
      <c r="K31" s="320">
        <f>('Table-12 cont''d'!K29/'Table-12 cont''d'!F29)*100-100</f>
        <v>-9.590043923865295</v>
      </c>
      <c r="L31" s="320">
        <f>('Table-12 cont''d'!L29/'Table-12 cont''d'!G29)*100-100</f>
        <v>60.65934065934067</v>
      </c>
      <c r="M31" s="610"/>
    </row>
    <row r="32" spans="3:13" ht="4.5" customHeight="1">
      <c r="C32" s="199"/>
      <c r="D32" s="202"/>
      <c r="E32" s="202"/>
      <c r="F32" s="202"/>
      <c r="G32" s="202"/>
      <c r="H32" s="202"/>
      <c r="I32" s="202"/>
      <c r="J32" s="202"/>
      <c r="K32" s="202"/>
      <c r="L32" s="202"/>
      <c r="M32" s="610"/>
    </row>
    <row r="33" spans="1:13" ht="12.75" customHeight="1">
      <c r="A33" s="154" t="s">
        <v>30</v>
      </c>
      <c r="B33" s="174"/>
      <c r="C33" s="200"/>
      <c r="D33" s="201"/>
      <c r="E33" s="201"/>
      <c r="F33" s="201"/>
      <c r="G33" s="201"/>
      <c r="H33" s="201"/>
      <c r="I33" s="201"/>
      <c r="J33" s="201"/>
      <c r="K33" s="201"/>
      <c r="L33" s="201"/>
      <c r="M33" s="610"/>
    </row>
    <row r="34" ht="12.75" customHeight="1">
      <c r="M34" s="610"/>
    </row>
    <row r="35" spans="1:13" ht="12.75">
      <c r="A35" s="174"/>
      <c r="B35" s="174"/>
      <c r="C35" s="183"/>
      <c r="M35" s="192"/>
    </row>
    <row r="36" spans="1:3" ht="12.75">
      <c r="A36" s="174"/>
      <c r="B36" s="174"/>
      <c r="C36" s="174"/>
    </row>
    <row r="37" spans="1:3" ht="12.75">
      <c r="A37" s="174"/>
      <c r="B37" s="174"/>
      <c r="C37" s="174"/>
    </row>
  </sheetData>
  <sheetProtection/>
  <mergeCells count="5">
    <mergeCell ref="M2:M34"/>
    <mergeCell ref="A6:A7"/>
    <mergeCell ref="B6:B7"/>
    <mergeCell ref="C6:C7"/>
    <mergeCell ref="D6:L6"/>
  </mergeCells>
  <printOptions/>
  <pageMargins left="0.14" right="0.08" top="0.35" bottom="0.19" header="0.21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7">
      <selection activeCell="A12" sqref="A12:IV14"/>
    </sheetView>
  </sheetViews>
  <sheetFormatPr defaultColWidth="9.33203125" defaultRowHeight="12.75"/>
  <cols>
    <col min="1" max="1" width="9.5" style="0" customWidth="1"/>
    <col min="2" max="2" width="44.16015625" style="0" customWidth="1"/>
    <col min="3" max="3" width="9.16015625" style="0" customWidth="1"/>
    <col min="4" max="5" width="10.33203125" style="0" customWidth="1"/>
    <col min="6" max="6" width="10" style="0" customWidth="1"/>
    <col min="7" max="7" width="9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0.33203125" style="0" customWidth="1"/>
    <col min="12" max="12" width="10.5" style="0" customWidth="1"/>
    <col min="13" max="13" width="3.83203125" style="0" customWidth="1"/>
  </cols>
  <sheetData>
    <row r="1" spans="1:13" ht="31.5" customHeight="1">
      <c r="A1" s="155" t="s">
        <v>233</v>
      </c>
      <c r="M1" s="570">
        <v>25</v>
      </c>
    </row>
    <row r="2" spans="1:13" ht="18.75" customHeight="1">
      <c r="A2" s="121"/>
      <c r="J2" s="158" t="s">
        <v>59</v>
      </c>
      <c r="M2" s="570"/>
    </row>
    <row r="3" ht="12.75">
      <c r="M3" s="570"/>
    </row>
    <row r="4" spans="1:13" ht="30" customHeight="1">
      <c r="A4" s="611" t="s">
        <v>60</v>
      </c>
      <c r="B4" s="613" t="s">
        <v>15</v>
      </c>
      <c r="C4" s="615" t="s">
        <v>9</v>
      </c>
      <c r="D4" s="608" t="s">
        <v>126</v>
      </c>
      <c r="E4" s="609"/>
      <c r="F4" s="609"/>
      <c r="G4" s="609"/>
      <c r="H4" s="609"/>
      <c r="I4" s="609"/>
      <c r="J4" s="609"/>
      <c r="K4" s="609"/>
      <c r="L4" s="581"/>
      <c r="M4" s="570"/>
    </row>
    <row r="5" spans="1:13" ht="53.25" customHeight="1">
      <c r="A5" s="612"/>
      <c r="B5" s="614"/>
      <c r="C5" s="616"/>
      <c r="D5" s="193" t="s">
        <v>245</v>
      </c>
      <c r="E5" s="193" t="s">
        <v>246</v>
      </c>
      <c r="F5" s="193" t="s">
        <v>247</v>
      </c>
      <c r="G5" s="193" t="s">
        <v>248</v>
      </c>
      <c r="H5" s="193" t="s">
        <v>249</v>
      </c>
      <c r="I5" s="364" t="s">
        <v>250</v>
      </c>
      <c r="J5" s="260" t="s">
        <v>251</v>
      </c>
      <c r="K5" s="260" t="s">
        <v>252</v>
      </c>
      <c r="L5" s="536" t="s">
        <v>253</v>
      </c>
      <c r="M5" s="570"/>
    </row>
    <row r="6" spans="1:13" ht="30" customHeight="1">
      <c r="A6" s="170" t="s">
        <v>111</v>
      </c>
      <c r="B6" s="168" t="s">
        <v>57</v>
      </c>
      <c r="C6" s="250">
        <v>1134</v>
      </c>
      <c r="D6" s="272">
        <f>('Table-12 cont''d ..'!F6/'Table-12 cont''d ..'!E6)*100-100</f>
        <v>-2.5157232704402475</v>
      </c>
      <c r="E6" s="272">
        <f>('Table-12 cont''d ..'!G6/'Table-12 cont''d ..'!F6)*100-100</f>
        <v>1.6129032258064484</v>
      </c>
      <c r="F6" s="272">
        <f>('Table-12 cont''d ..'!H6/'Table-12 cont''d ..'!G6)*100-100</f>
        <v>-1.1904761904761898</v>
      </c>
      <c r="G6" s="272">
        <f>('Table-12 cont''d ..'!J6/'Table-12 cont''d ..'!H6)*100-100</f>
        <v>-3.855421686746979</v>
      </c>
      <c r="H6" s="272">
        <f>('Table-12 cont''d ..'!K6/'Table-12 cont''d ..'!J6)*100-100</f>
        <v>0.250626566416031</v>
      </c>
      <c r="I6" s="423">
        <f>('Table-12 cont''d ..'!L6/'Table-12 cont''d ..'!K6)*100-100</f>
        <v>3.499999999999986</v>
      </c>
      <c r="J6" s="459">
        <f>('Table-12 cont''d ..'!J6/'Table-12 cont''d ..'!E6)*100-100</f>
        <v>-5.896226415094347</v>
      </c>
      <c r="K6" s="176">
        <f>('Table-12 cont''d ..'!K6/'Table-12 cont''d ..'!F6)*100-100</f>
        <v>-3.225806451612897</v>
      </c>
      <c r="L6" s="176">
        <f>('Table-12 cont''d ..'!L6/'Table-12 cont''d ..'!G6)*100-100</f>
        <v>-1.4285714285714164</v>
      </c>
      <c r="M6" s="570"/>
    </row>
    <row r="7" spans="1:13" ht="25.5">
      <c r="A7" s="163" t="s">
        <v>112</v>
      </c>
      <c r="B7" s="164" t="s">
        <v>113</v>
      </c>
      <c r="C7" s="251">
        <v>157</v>
      </c>
      <c r="D7" s="273">
        <f>('Table-12 cont''d ..'!F7/'Table-12 cont''d ..'!E7)*100-100</f>
        <v>-5.2431610942249165</v>
      </c>
      <c r="E7" s="273">
        <f>('Table-12 cont''d ..'!G7/'Table-12 cont''d ..'!F7)*100-100</f>
        <v>-1.3632718524458625</v>
      </c>
      <c r="F7" s="273">
        <f>('Table-12 cont''d ..'!H7/'Table-12 cont''d ..'!G7)*100-100</f>
        <v>-4.959349593495929</v>
      </c>
      <c r="G7" s="273">
        <f>('Table-12 cont''d ..'!J7/'Table-12 cont''d ..'!H7)*100-100</f>
        <v>0.6843455945252401</v>
      </c>
      <c r="H7" s="273">
        <f>('Table-12 cont''d ..'!K7/'Table-12 cont''d ..'!J7)*100-100</f>
        <v>-1.4443500424808917</v>
      </c>
      <c r="I7" s="379">
        <f>('Table-12 cont''d ..'!L7/'Table-12 cont''d ..'!K7)*100-100</f>
        <v>0.08620689655171532</v>
      </c>
      <c r="J7" s="460">
        <f>('Table-12 cont''d ..'!J7/'Table-12 cont''d ..'!E7)*100-100</f>
        <v>-10.562310030395125</v>
      </c>
      <c r="K7" s="157">
        <f>('Table-12 cont''d ..'!K7/'Table-12 cont''d ..'!F7)*100-100</f>
        <v>-6.976744186046517</v>
      </c>
      <c r="L7" s="157">
        <f>('Table-12 cont''d ..'!L7/'Table-12 cont''d ..'!G7)*100-100</f>
        <v>-5.609756097560975</v>
      </c>
      <c r="M7" s="570"/>
    </row>
    <row r="8" spans="1:13" ht="25.5" customHeight="1">
      <c r="A8" s="163" t="s">
        <v>114</v>
      </c>
      <c r="B8" s="164" t="s">
        <v>115</v>
      </c>
      <c r="C8" s="251">
        <v>194</v>
      </c>
      <c r="D8" s="273">
        <f>('Table-12 cont''d ..'!F8/'Table-12 cont''d ..'!E8)*100-100</f>
        <v>0.4428044280442691</v>
      </c>
      <c r="E8" s="273">
        <f>('Table-12 cont''d ..'!G8/'Table-12 cont''d ..'!F8)*100-100</f>
        <v>2.351212343864816</v>
      </c>
      <c r="F8" s="273">
        <f>('Table-12 cont''d ..'!H8/'Table-12 cont''d ..'!G8)*100-100</f>
        <v>0.7178750897343775</v>
      </c>
      <c r="G8" s="273">
        <f>('Table-12 cont''d ..'!J8/'Table-12 cont''d ..'!H8)*100-100</f>
        <v>-7.270135424091237</v>
      </c>
      <c r="H8" s="273">
        <f>('Table-12 cont''d ..'!K8/'Table-12 cont''d ..'!J8)*100-100</f>
        <v>2.690238278247506</v>
      </c>
      <c r="I8" s="379">
        <f>('Table-12 cont''d ..'!L8/'Table-12 cont''d ..'!K8)*100-100</f>
        <v>0.3742514970059858</v>
      </c>
      <c r="J8" s="460">
        <f>('Table-12 cont''d ..'!J8/'Table-12 cont''d ..'!E8)*100-100</f>
        <v>-3.9852398523985215</v>
      </c>
      <c r="K8" s="157">
        <f>('Table-12 cont''d ..'!K8/'Table-12 cont''d ..'!F8)*100-100</f>
        <v>-1.8368846436443818</v>
      </c>
      <c r="L8" s="157">
        <f>('Table-12 cont''d ..'!L8/'Table-12 cont''d ..'!G8)*100-100</f>
        <v>-3.732950466618817</v>
      </c>
      <c r="M8" s="570"/>
    </row>
    <row r="9" spans="1:13" ht="12" customHeight="1">
      <c r="A9" s="163" t="s">
        <v>116</v>
      </c>
      <c r="B9" s="164" t="s">
        <v>175</v>
      </c>
      <c r="C9" s="251">
        <v>216</v>
      </c>
      <c r="D9" s="273">
        <f>('Table-12 cont''d ..'!F9/'Table-12 cont''d ..'!E9)*100-100</f>
        <v>-2.1909233176838825</v>
      </c>
      <c r="E9" s="273">
        <f>('Table-12 cont''d ..'!G9/'Table-12 cont''d ..'!F9)*100-100</f>
        <v>-0.07999999999998408</v>
      </c>
      <c r="F9" s="273">
        <f>('Table-12 cont''d ..'!H9/'Table-12 cont''d ..'!G9)*100-100</f>
        <v>0.7205764611689176</v>
      </c>
      <c r="G9" s="273">
        <f>('Table-12 cont''d ..'!J9/'Table-12 cont''d ..'!H9)*100-100</f>
        <v>-6.2003179650238565</v>
      </c>
      <c r="H9" s="273">
        <f>('Table-12 cont''d ..'!K9/'Table-12 cont''d ..'!J9)*100-100</f>
        <v>-1.0169491525423808</v>
      </c>
      <c r="I9" s="379">
        <f>('Table-12 cont''d ..'!L9/'Table-12 cont''d ..'!K9)*100-100</f>
        <v>0.25684931506847875</v>
      </c>
      <c r="J9" s="460">
        <f>('Table-12 cont''d ..'!J9/'Table-12 cont''d ..'!E9)*100-100</f>
        <v>-7.668231611893589</v>
      </c>
      <c r="K9" s="157">
        <f>('Table-12 cont''d ..'!K9/'Table-12 cont''d ..'!F9)*100-100</f>
        <v>-6.560000000000002</v>
      </c>
      <c r="L9" s="157">
        <f>('Table-12 cont''d ..'!L9/'Table-12 cont''d ..'!G9)*100-100</f>
        <v>-6.244995996797442</v>
      </c>
      <c r="M9" s="570"/>
    </row>
    <row r="10" spans="1:13" ht="12" customHeight="1">
      <c r="A10" s="163"/>
      <c r="B10" s="164" t="s">
        <v>146</v>
      </c>
      <c r="C10" s="251"/>
      <c r="D10" s="273"/>
      <c r="E10" s="273"/>
      <c r="F10" s="273"/>
      <c r="G10" s="273"/>
      <c r="H10" s="273"/>
      <c r="I10" s="379"/>
      <c r="J10" s="460"/>
      <c r="K10" s="157"/>
      <c r="L10" s="157"/>
      <c r="M10" s="570"/>
    </row>
    <row r="11" spans="1:13" ht="21.75" customHeight="1">
      <c r="A11" s="163" t="s">
        <v>117</v>
      </c>
      <c r="B11" s="164" t="s">
        <v>118</v>
      </c>
      <c r="C11" s="251">
        <v>567</v>
      </c>
      <c r="D11" s="273">
        <f>('Table-12 cont''d ..'!F11/'Table-12 cont''d ..'!E11)*100-100</f>
        <v>-3.00813008130082</v>
      </c>
      <c r="E11" s="273">
        <f>('Table-12 cont''d ..'!G11/'Table-12 cont''d ..'!F11)*100-100</f>
        <v>2.766135792120707</v>
      </c>
      <c r="F11" s="273">
        <f>('Table-12 cont''d ..'!H11/'Table-12 cont''d ..'!G11)*100-100</f>
        <v>-1.5497553017944483</v>
      </c>
      <c r="G11" s="273">
        <f>('Table-12 cont''d ..'!J11/'Table-12 cont''d ..'!H11)*100-100</f>
        <v>-2.7340513670256854</v>
      </c>
      <c r="H11" s="273">
        <f>('Table-12 cont''d ..'!K11/'Table-12 cont''d ..'!J11)*100-100</f>
        <v>0.1703577512776775</v>
      </c>
      <c r="I11" s="379">
        <f>('Table-12 cont''d ..'!L11/'Table-12 cont''d ..'!K11)*100-100</f>
        <v>6.887755102040828</v>
      </c>
      <c r="J11" s="460">
        <f>('Table-12 cont''d ..'!J11/'Table-12 cont''d ..'!E11)*100-100</f>
        <v>-4.552845528455279</v>
      </c>
      <c r="K11" s="157">
        <f>('Table-12 cont''d ..'!K11/'Table-12 cont''d ..'!F11)*100-100</f>
        <v>-1.4249790444258252</v>
      </c>
      <c r="L11" s="157">
        <f>('Table-12 cont''d ..'!L11/'Table-12 cont''d ..'!G11)*100-100</f>
        <v>2.5285481239804284</v>
      </c>
      <c r="M11" s="570"/>
    </row>
    <row r="12" spans="1:13" ht="12.75" customHeight="1">
      <c r="A12" s="163"/>
      <c r="B12" s="187" t="s">
        <v>70</v>
      </c>
      <c r="C12" s="251"/>
      <c r="D12" s="272"/>
      <c r="E12" s="272"/>
      <c r="F12" s="272"/>
      <c r="G12" s="272"/>
      <c r="H12" s="272"/>
      <c r="I12" s="423"/>
      <c r="J12" s="459"/>
      <c r="K12" s="176"/>
      <c r="L12" s="176"/>
      <c r="M12" s="570"/>
    </row>
    <row r="13" spans="1:13" s="342" customFormat="1" ht="12.75" customHeight="1">
      <c r="A13" s="181"/>
      <c r="B13" s="179" t="s">
        <v>176</v>
      </c>
      <c r="C13" s="252">
        <v>378</v>
      </c>
      <c r="D13" s="341">
        <f>('Table-12 cont''d ..'!F13/'Table-12 cont''d ..'!E13)*100-100</f>
        <v>-2.6418026418026415</v>
      </c>
      <c r="E13" s="341">
        <f>('Table-12 cont''d ..'!G13/'Table-12 cont''d ..'!F13)*100-100</f>
        <v>-0.71827613727055</v>
      </c>
      <c r="F13" s="341">
        <f>('Table-12 cont''d ..'!H13/'Table-12 cont''d ..'!G13)*100-100</f>
        <v>0</v>
      </c>
      <c r="G13" s="341">
        <f>('Table-12 cont''d ..'!J13/'Table-12 cont''d ..'!H13)*100-100</f>
        <v>-5.627009646302255</v>
      </c>
      <c r="H13" s="341">
        <f>('Table-12 cont''d ..'!K13/'Table-12 cont''d ..'!J13)*100-100</f>
        <v>-1.5332197614991543</v>
      </c>
      <c r="I13" s="424">
        <f>('Table-12 cont''d ..'!L13/'Table-12 cont''d ..'!K13)*100-100</f>
        <v>6.660899653979243</v>
      </c>
      <c r="J13" s="461">
        <f>('Table-12 cont''d ..'!J13/'Table-12 cont''d ..'!E13)*100-100</f>
        <v>-8.780108780108762</v>
      </c>
      <c r="K13" s="184">
        <f>('Table-12 cont''d ..'!K13/'Table-12 cont''d ..'!F13)*100-100</f>
        <v>-7.741420590582607</v>
      </c>
      <c r="L13" s="184">
        <f>('Table-12 cont''d ..'!L13/'Table-12 cont''d ..'!G13)*100-100</f>
        <v>-0.8842443729903664</v>
      </c>
      <c r="M13" s="570"/>
    </row>
    <row r="14" spans="1:13" ht="12.75" customHeight="1">
      <c r="A14" s="181"/>
      <c r="B14" s="179" t="s">
        <v>155</v>
      </c>
      <c r="C14" s="252"/>
      <c r="D14" s="341"/>
      <c r="E14" s="341"/>
      <c r="F14" s="341"/>
      <c r="G14" s="341"/>
      <c r="H14" s="341"/>
      <c r="I14" s="424"/>
      <c r="J14" s="461"/>
      <c r="K14" s="184"/>
      <c r="L14" s="184"/>
      <c r="M14" s="570"/>
    </row>
    <row r="15" spans="1:13" ht="30" customHeight="1">
      <c r="A15" s="170" t="s">
        <v>119</v>
      </c>
      <c r="B15" s="168" t="s">
        <v>33</v>
      </c>
      <c r="C15" s="250">
        <v>879</v>
      </c>
      <c r="D15" s="272">
        <f>('Table-12 cont''d ..'!F15/'Table-12 cont''d ..'!E15)*100-100</f>
        <v>-3.1791907514450912</v>
      </c>
      <c r="E15" s="272">
        <f>('Table-12 cont''d ..'!G15/'Table-12 cont''d ..'!F15)*100-100</f>
        <v>-6.9402985074626855</v>
      </c>
      <c r="F15" s="272">
        <f>('Table-12 cont''d ..'!H15/'Table-12 cont''d ..'!G15)*100-100</f>
        <v>0</v>
      </c>
      <c r="G15" s="272">
        <f>('Table-12 cont''d ..'!J15/'Table-12 cont''d ..'!H15)*100-100</f>
        <v>-6.094627105052126</v>
      </c>
      <c r="H15" s="272">
        <f>('Table-12 cont''d ..'!K15/'Table-12 cont''d ..'!J15)*100-100</f>
        <v>-1.110162254483356</v>
      </c>
      <c r="I15" s="423">
        <f>('Table-12 cont''d ..'!L15/'Table-12 cont''d ..'!K15)*100-100</f>
        <v>5.872193436960288</v>
      </c>
      <c r="J15" s="459">
        <f>('Table-12 cont''d ..'!J15/'Table-12 cont''d ..'!E15)*100-100</f>
        <v>-15.390173410404628</v>
      </c>
      <c r="K15" s="176">
        <f>('Table-12 cont''d ..'!K15/'Table-12 cont''d ..'!F15)*100-100</f>
        <v>-13.582089552238813</v>
      </c>
      <c r="L15" s="176">
        <f>('Table-12 cont''d ..'!L15/'Table-12 cont''d ..'!G15)*100-100</f>
        <v>-1.6840417000802006</v>
      </c>
      <c r="M15" s="570"/>
    </row>
    <row r="16" spans="1:13" ht="24.75" customHeight="1">
      <c r="A16" s="163" t="s">
        <v>120</v>
      </c>
      <c r="B16" s="164" t="s">
        <v>121</v>
      </c>
      <c r="C16" s="251">
        <v>179</v>
      </c>
      <c r="D16" s="273">
        <f>('Table-12 cont''d ..'!F16/'Table-12 cont''d ..'!E16)*100-100</f>
        <v>-2.4219247928617023</v>
      </c>
      <c r="E16" s="273">
        <f>('Table-12 cont''d ..'!G16/'Table-12 cont''d ..'!F16)*100-100</f>
        <v>-0.5225342913128657</v>
      </c>
      <c r="F16" s="273">
        <f>('Table-12 cont''d ..'!H16/'Table-12 cont''d ..'!G16)*100-100</f>
        <v>-0.45961917268549257</v>
      </c>
      <c r="G16" s="273">
        <f>('Table-12 cont''d ..'!J16/'Table-12 cont''d ..'!H16)*100-100</f>
        <v>-5.4749340369393025</v>
      </c>
      <c r="H16" s="273">
        <f>('Table-12 cont''d ..'!K16/'Table-12 cont''d ..'!J16)*100-100</f>
        <v>0</v>
      </c>
      <c r="I16" s="379">
        <f>('Table-12 cont''d ..'!L16/'Table-12 cont''d ..'!K16)*100-100</f>
        <v>-0.06978367062109214</v>
      </c>
      <c r="J16" s="460">
        <f>('Table-12 cont''d ..'!J16/'Table-12 cont''d ..'!E16)*100-100</f>
        <v>-8.667941363926062</v>
      </c>
      <c r="K16" s="157">
        <f>('Table-12 cont''d ..'!K16/'Table-12 cont''d ..'!F16)*100-100</f>
        <v>-6.401045068582619</v>
      </c>
      <c r="L16" s="157">
        <f>('Table-12 cont''d ..'!L16/'Table-12 cont''d ..'!G16)*100-100</f>
        <v>-5.975049244911375</v>
      </c>
      <c r="M16" s="570"/>
    </row>
    <row r="17" spans="1:13" ht="21.75" customHeight="1">
      <c r="A17" s="163" t="s">
        <v>122</v>
      </c>
      <c r="B17" s="164" t="s">
        <v>123</v>
      </c>
      <c r="C17" s="251">
        <v>700</v>
      </c>
      <c r="D17" s="273">
        <f>('Table-12 cont''d ..'!F17/'Table-12 cont''d ..'!E17)*100-100</f>
        <v>6.16776315789474</v>
      </c>
      <c r="E17" s="273">
        <f>('Table-12 cont''d ..'!G17/'Table-12 cont''d ..'!F17)*100-100</f>
        <v>-8.830364058869094</v>
      </c>
      <c r="F17" s="273">
        <f>('Table-12 cont''d ..'!H17/'Table-12 cont''d ..'!G17)*100-100</f>
        <v>0.08496176720476001</v>
      </c>
      <c r="G17" s="273">
        <f>('Table-12 cont''d ..'!J17/'Table-12 cont''d ..'!H17)*100-100</f>
        <v>-6.2818336162987976</v>
      </c>
      <c r="H17" s="273">
        <f>('Table-12 cont''d ..'!K17/'Table-12 cont''d ..'!J17)*100-100</f>
        <v>-1.4492753623188435</v>
      </c>
      <c r="I17" s="379">
        <f>('Table-12 cont''d ..'!L17/'Table-12 cont''d ..'!K17)*100-100</f>
        <v>7.8125</v>
      </c>
      <c r="J17" s="460">
        <f>('Table-12 cont''d ..'!J17/'Table-12 cont''d ..'!E17)*100-100</f>
        <v>-9.210526315789465</v>
      </c>
      <c r="K17" s="157">
        <f>('Table-12 cont''d ..'!K17/'Table-12 cont''d ..'!F17)*100-100</f>
        <v>-15.724244771494966</v>
      </c>
      <c r="L17" s="157">
        <f>('Table-12 cont''d ..'!L17/'Table-12 cont''d ..'!G17)*100-100</f>
        <v>-0.3398470688190258</v>
      </c>
      <c r="M17" s="570"/>
    </row>
    <row r="18" spans="1:13" ht="12.75" customHeight="1">
      <c r="A18" s="185"/>
      <c r="B18" s="187" t="s">
        <v>70</v>
      </c>
      <c r="C18" s="251"/>
      <c r="D18" s="363"/>
      <c r="E18" s="363"/>
      <c r="F18" s="363"/>
      <c r="G18" s="363"/>
      <c r="H18" s="363"/>
      <c r="I18" s="425"/>
      <c r="J18" s="462"/>
      <c r="K18" s="464"/>
      <c r="L18" s="464"/>
      <c r="M18" s="570"/>
    </row>
    <row r="19" spans="1:13" s="342" customFormat="1" ht="16.5" customHeight="1">
      <c r="A19" s="177"/>
      <c r="B19" s="179" t="s">
        <v>124</v>
      </c>
      <c r="C19" s="252">
        <v>195</v>
      </c>
      <c r="D19" s="341">
        <f>('Table-12 cont''d ..'!F19/'Table-12 cont''d ..'!E19)*100-100</f>
        <v>-2.913279132791317</v>
      </c>
      <c r="E19" s="341">
        <f>('Table-12 cont''d ..'!G19/'Table-12 cont''d ..'!F19)*100-100</f>
        <v>0</v>
      </c>
      <c r="F19" s="341">
        <f>('Table-12 cont''d ..'!H19/'Table-12 cont''d ..'!G19)*100-100</f>
        <v>-0.558269364968595</v>
      </c>
      <c r="G19" s="341">
        <f>('Table-12 cont''d ..'!J19/'Table-12 cont''d ..'!H19)*100-100</f>
        <v>-8.210526315789465</v>
      </c>
      <c r="H19" s="341">
        <f>('Table-12 cont''d ..'!K19/'Table-12 cont''d ..'!J19)*100-100</f>
        <v>-1.2996941896024623</v>
      </c>
      <c r="I19" s="424">
        <f>('Table-12 cont''d ..'!L19/'Table-12 cont''d ..'!K19)*100-100</f>
        <v>8.985282726568556</v>
      </c>
      <c r="J19" s="461">
        <f>('Table-12 cont''d ..'!J19/'Table-12 cont''d ..'!E19)*100-100</f>
        <v>-11.38211382113819</v>
      </c>
      <c r="K19" s="184">
        <f>('Table-12 cont''d ..'!K19/'Table-12 cont''d ..'!F19)*100-100</f>
        <v>-9.909281228192611</v>
      </c>
      <c r="L19" s="184">
        <f>('Table-12 cont''d ..'!L19/'Table-12 cont''d ..'!G19)*100-100</f>
        <v>-1.8143754361479552</v>
      </c>
      <c r="M19" s="570"/>
    </row>
    <row r="20" spans="1:13" s="342" customFormat="1" ht="15" customHeight="1">
      <c r="A20" s="177"/>
      <c r="B20" s="179" t="s">
        <v>174</v>
      </c>
      <c r="C20" s="252">
        <v>233</v>
      </c>
      <c r="D20" s="341">
        <f>('Table-12 cont''d ..'!F20/'Table-12 cont''d ..'!E20)*100-100</f>
        <v>-4.4220325833979786</v>
      </c>
      <c r="E20" s="341">
        <f>('Table-12 cont''d ..'!G20/'Table-12 cont''d ..'!F20)*100-100</f>
        <v>-27.43506493506493</v>
      </c>
      <c r="F20" s="341">
        <f>('Table-12 cont''d ..'!H20/'Table-12 cont''d ..'!G20)*100-100</f>
        <v>-2.5727069351230654</v>
      </c>
      <c r="G20" s="341">
        <f>('Table-12 cont''d ..'!J20/'Table-12 cont''d ..'!H20)*100-100</f>
        <v>-3.0998851894374155</v>
      </c>
      <c r="H20" s="341">
        <f>('Table-12 cont''d ..'!K20/'Table-12 cont''d ..'!J20)*100-100</f>
        <v>-3.554502369668242</v>
      </c>
      <c r="I20" s="424">
        <f>('Table-12 cont''d ..'!L20/'Table-12 cont''d ..'!K20)*100-100</f>
        <v>19.041769041769044</v>
      </c>
      <c r="J20" s="461">
        <f>('Table-12 cont''d ..'!J20/'Table-12 cont''d ..'!E20)*100-100</f>
        <v>-34.52288595810707</v>
      </c>
      <c r="K20" s="184">
        <f>('Table-12 cont''d ..'!K20/'Table-12 cont''d ..'!F20)*100-100</f>
        <v>-33.92857142857143</v>
      </c>
      <c r="L20" s="184">
        <f>('Table-12 cont''d ..'!L20/'Table-12 cont''d ..'!G20)*100-100</f>
        <v>8.389261744966433</v>
      </c>
      <c r="M20" s="570"/>
    </row>
    <row r="21" spans="1:13" ht="13.5" customHeight="1">
      <c r="A21" s="261"/>
      <c r="B21" s="262" t="s">
        <v>153</v>
      </c>
      <c r="C21" s="261"/>
      <c r="D21" s="276"/>
      <c r="E21" s="276"/>
      <c r="F21" s="276"/>
      <c r="G21" s="276"/>
      <c r="H21" s="276"/>
      <c r="I21" s="426"/>
      <c r="J21" s="463"/>
      <c r="K21" s="465"/>
      <c r="L21" s="465"/>
      <c r="M21" s="570"/>
    </row>
    <row r="22" spans="1:13" ht="17.25" customHeight="1">
      <c r="A22" s="129" t="s">
        <v>140</v>
      </c>
      <c r="D22" s="130"/>
      <c r="E22" s="130"/>
      <c r="F22" s="130"/>
      <c r="G22" s="130"/>
      <c r="H22" s="130"/>
      <c r="I22" s="130"/>
      <c r="J22" s="130"/>
      <c r="K22" s="130"/>
      <c r="L22" s="130"/>
      <c r="M22" s="570"/>
    </row>
    <row r="23" spans="4:13" ht="18" customHeight="1">
      <c r="D23" s="130"/>
      <c r="E23" s="130"/>
      <c r="F23" s="130"/>
      <c r="G23" s="130"/>
      <c r="H23" s="130"/>
      <c r="I23" s="130"/>
      <c r="J23" s="130"/>
      <c r="K23" s="130"/>
      <c r="L23" s="130"/>
      <c r="M23" s="570"/>
    </row>
    <row r="24" spans="4:13" ht="12.75">
      <c r="D24" s="130"/>
      <c r="E24" s="130"/>
      <c r="F24" s="130"/>
      <c r="G24" s="130"/>
      <c r="H24" s="130"/>
      <c r="I24" s="130"/>
      <c r="J24" s="130"/>
      <c r="K24" s="130"/>
      <c r="L24" s="130"/>
      <c r="M24" s="570"/>
    </row>
    <row r="25" spans="4:13" ht="12.75">
      <c r="D25" s="131"/>
      <c r="E25" s="131"/>
      <c r="F25" s="131"/>
      <c r="G25" s="131"/>
      <c r="H25" s="131"/>
      <c r="I25" s="131"/>
      <c r="J25" s="131"/>
      <c r="K25" s="131"/>
      <c r="L25" s="131"/>
      <c r="M25" s="570"/>
    </row>
    <row r="26" spans="4:13" ht="12.75">
      <c r="D26" s="130"/>
      <c r="E26" s="130"/>
      <c r="F26" s="130"/>
      <c r="G26" s="130"/>
      <c r="H26" s="130"/>
      <c r="I26" s="130"/>
      <c r="J26" s="130"/>
      <c r="K26" s="130"/>
      <c r="L26" s="130"/>
      <c r="M26" s="254"/>
    </row>
    <row r="27" spans="4:12" ht="12.75">
      <c r="D27" s="130"/>
      <c r="E27" s="130"/>
      <c r="F27" s="130"/>
      <c r="G27" s="130"/>
      <c r="H27" s="130"/>
      <c r="I27" s="130"/>
      <c r="J27" s="130"/>
      <c r="K27" s="130"/>
      <c r="L27" s="130"/>
    </row>
    <row r="28" spans="4:12" ht="12.75">
      <c r="D28" s="131"/>
      <c r="E28" s="131"/>
      <c r="F28" s="131"/>
      <c r="G28" s="131"/>
      <c r="H28" s="131"/>
      <c r="I28" s="131"/>
      <c r="J28" s="131"/>
      <c r="K28" s="131"/>
      <c r="L28" s="131"/>
    </row>
  </sheetData>
  <sheetProtection/>
  <mergeCells count="5">
    <mergeCell ref="M1:M25"/>
    <mergeCell ref="A4:A5"/>
    <mergeCell ref="B4:B5"/>
    <mergeCell ref="C4:C5"/>
    <mergeCell ref="D4:L4"/>
  </mergeCells>
  <printOptions/>
  <pageMargins left="0.36" right="0.1" top="0.59" bottom="0.48" header="0.39" footer="0.26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B9" sqref="B9"/>
    </sheetView>
  </sheetViews>
  <sheetFormatPr defaultColWidth="9.33203125" defaultRowHeight="12.75"/>
  <cols>
    <col min="1" max="1" width="11.16015625" style="0" customWidth="1"/>
    <col min="2" max="2" width="62.16015625" style="0" customWidth="1"/>
    <col min="3" max="8" width="10.83203125" style="0" customWidth="1"/>
    <col min="9" max="9" width="7.33203125" style="0" customWidth="1"/>
  </cols>
  <sheetData>
    <row r="1" spans="1:9" ht="27.75" customHeight="1">
      <c r="A1" s="155" t="s">
        <v>216</v>
      </c>
      <c r="I1" s="587">
        <v>26</v>
      </c>
    </row>
    <row r="2" spans="1:9" ht="19.5" customHeight="1">
      <c r="A2" s="121"/>
      <c r="I2" s="617"/>
    </row>
    <row r="3" ht="12.75">
      <c r="I3" s="617"/>
    </row>
    <row r="4" spans="1:9" ht="33.75" customHeight="1">
      <c r="A4" s="611" t="s">
        <v>51</v>
      </c>
      <c r="B4" s="613" t="s">
        <v>15</v>
      </c>
      <c r="C4" s="620" t="s">
        <v>9</v>
      </c>
      <c r="D4" s="622" t="s">
        <v>52</v>
      </c>
      <c r="E4" s="624">
        <v>2003</v>
      </c>
      <c r="F4" s="625"/>
      <c r="G4" s="625"/>
      <c r="H4" s="626"/>
      <c r="I4" s="617"/>
    </row>
    <row r="5" spans="1:9" ht="24" customHeight="1">
      <c r="A5" s="618"/>
      <c r="B5" s="619"/>
      <c r="C5" s="621"/>
      <c r="D5" s="623"/>
      <c r="E5" s="229" t="s">
        <v>5</v>
      </c>
      <c r="F5" s="229" t="s">
        <v>6</v>
      </c>
      <c r="G5" s="229" t="s">
        <v>7</v>
      </c>
      <c r="H5" s="236" t="s">
        <v>8</v>
      </c>
      <c r="I5" s="617"/>
    </row>
    <row r="6" spans="1:9" ht="30.75" customHeight="1">
      <c r="A6" s="122"/>
      <c r="B6" s="123" t="s">
        <v>53</v>
      </c>
      <c r="C6" s="237">
        <v>10000</v>
      </c>
      <c r="D6" s="238">
        <v>100</v>
      </c>
      <c r="E6" s="239">
        <v>100.60760339831867</v>
      </c>
      <c r="F6" s="239">
        <v>97.11458629464586</v>
      </c>
      <c r="G6" s="239">
        <v>101.3676625497454</v>
      </c>
      <c r="H6" s="239">
        <v>100.91014775729002</v>
      </c>
      <c r="I6" s="617"/>
    </row>
    <row r="7" spans="1:9" ht="30.75" customHeight="1">
      <c r="A7" s="124">
        <v>0</v>
      </c>
      <c r="B7" s="240" t="s">
        <v>17</v>
      </c>
      <c r="C7" s="241">
        <v>1621</v>
      </c>
      <c r="D7" s="242">
        <v>100</v>
      </c>
      <c r="E7" s="243">
        <v>99.3993846728378</v>
      </c>
      <c r="F7" s="243">
        <v>95.61474362327529</v>
      </c>
      <c r="G7" s="243">
        <v>102.80363101939535</v>
      </c>
      <c r="H7" s="243">
        <v>102.18224068449153</v>
      </c>
      <c r="I7" s="617"/>
    </row>
    <row r="8" spans="1:9" ht="30.75" customHeight="1">
      <c r="A8" s="125">
        <v>2</v>
      </c>
      <c r="B8" s="244" t="s">
        <v>23</v>
      </c>
      <c r="C8" s="241">
        <v>221</v>
      </c>
      <c r="D8" s="242">
        <v>100</v>
      </c>
      <c r="E8" s="243">
        <v>91.62954410253244</v>
      </c>
      <c r="F8" s="243">
        <v>92.84081326726533</v>
      </c>
      <c r="G8" s="243">
        <v>101.69622956344251</v>
      </c>
      <c r="H8" s="243">
        <v>113.83341306675972</v>
      </c>
      <c r="I8" s="617"/>
    </row>
    <row r="9" spans="1:9" ht="30.75" customHeight="1">
      <c r="A9" s="126">
        <v>3</v>
      </c>
      <c r="B9" s="127" t="s">
        <v>54</v>
      </c>
      <c r="C9" s="241">
        <v>1789</v>
      </c>
      <c r="D9" s="242">
        <v>100</v>
      </c>
      <c r="E9" s="243">
        <v>112.9942339379231</v>
      </c>
      <c r="F9" s="243">
        <v>90.713368934726</v>
      </c>
      <c r="G9" s="243">
        <v>99.9</v>
      </c>
      <c r="H9" s="243">
        <v>96.41731924913731</v>
      </c>
      <c r="I9" s="617"/>
    </row>
    <row r="10" spans="1:9" ht="30.75" customHeight="1">
      <c r="A10" s="126">
        <v>4</v>
      </c>
      <c r="B10" s="127" t="s">
        <v>55</v>
      </c>
      <c r="C10" s="241">
        <v>113</v>
      </c>
      <c r="D10" s="242">
        <v>100</v>
      </c>
      <c r="E10" s="243">
        <v>104.6911596496548</v>
      </c>
      <c r="F10" s="243">
        <v>95.13061709590055</v>
      </c>
      <c r="G10" s="243">
        <v>106.37651391057477</v>
      </c>
      <c r="H10" s="243">
        <v>93.8</v>
      </c>
      <c r="I10" s="617"/>
    </row>
    <row r="11" spans="1:9" ht="30.75" customHeight="1">
      <c r="A11" s="126">
        <v>5</v>
      </c>
      <c r="B11" s="127" t="s">
        <v>56</v>
      </c>
      <c r="C11" s="241">
        <v>467</v>
      </c>
      <c r="D11" s="242">
        <v>100</v>
      </c>
      <c r="E11" s="243">
        <v>97.66787195494632</v>
      </c>
      <c r="F11" s="243">
        <v>99.21430947366952</v>
      </c>
      <c r="G11" s="243">
        <v>101.73466376980048</v>
      </c>
      <c r="H11" s="243">
        <v>101.38315480158366</v>
      </c>
      <c r="I11" s="617"/>
    </row>
    <row r="12" spans="1:9" ht="30.75" customHeight="1">
      <c r="A12" s="126">
        <v>6</v>
      </c>
      <c r="B12" s="127" t="s">
        <v>26</v>
      </c>
      <c r="C12" s="241">
        <v>3776</v>
      </c>
      <c r="D12" s="242">
        <v>100</v>
      </c>
      <c r="E12" s="243">
        <v>97.90786948096935</v>
      </c>
      <c r="F12" s="243">
        <v>99.42436037407532</v>
      </c>
      <c r="G12" s="243">
        <v>101.33047210444295</v>
      </c>
      <c r="H12" s="243">
        <v>101.3372980405124</v>
      </c>
      <c r="I12" s="617"/>
    </row>
    <row r="13" spans="1:9" ht="30.75" customHeight="1">
      <c r="A13" s="126">
        <v>7</v>
      </c>
      <c r="B13" s="244" t="s">
        <v>57</v>
      </c>
      <c r="C13" s="241">
        <v>1134</v>
      </c>
      <c r="D13" s="242">
        <v>100</v>
      </c>
      <c r="E13" s="243">
        <v>97.58415116552396</v>
      </c>
      <c r="F13" s="243">
        <v>100.56338256246904</v>
      </c>
      <c r="G13" s="243">
        <v>101.97188462998612</v>
      </c>
      <c r="H13" s="243">
        <v>99.88058164202084</v>
      </c>
      <c r="I13" s="617"/>
    </row>
    <row r="14" spans="1:9" ht="30.75" customHeight="1">
      <c r="A14" s="128">
        <v>8</v>
      </c>
      <c r="B14" s="245" t="s">
        <v>33</v>
      </c>
      <c r="C14" s="246">
        <v>879</v>
      </c>
      <c r="D14" s="247">
        <v>100</v>
      </c>
      <c r="E14" s="248">
        <v>96.36643096940925</v>
      </c>
      <c r="F14" s="248">
        <v>98.71578039612353</v>
      </c>
      <c r="G14" s="248">
        <v>100.22131318649458</v>
      </c>
      <c r="H14" s="248">
        <v>104.69647544797265</v>
      </c>
      <c r="I14" s="617"/>
    </row>
    <row r="15" ht="12.75">
      <c r="I15" s="617"/>
    </row>
    <row r="16" spans="1:9" ht="12.75">
      <c r="A16" s="129" t="s">
        <v>58</v>
      </c>
      <c r="I16" s="617"/>
    </row>
    <row r="17" ht="12.75">
      <c r="I17" s="617"/>
    </row>
  </sheetData>
  <sheetProtection/>
  <mergeCells count="6">
    <mergeCell ref="I1:I17"/>
    <mergeCell ref="A4:A5"/>
    <mergeCell ref="B4:B5"/>
    <mergeCell ref="C4:C5"/>
    <mergeCell ref="D4:D5"/>
    <mergeCell ref="E4:H4"/>
  </mergeCells>
  <printOptions/>
  <pageMargins left="0.5" right="0.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H6" sqref="H6:I6"/>
    </sheetView>
  </sheetViews>
  <sheetFormatPr defaultColWidth="9.33203125" defaultRowHeight="12.75"/>
  <cols>
    <col min="1" max="1" width="9.5" style="0" customWidth="1"/>
    <col min="2" max="2" width="3.83203125" style="0" customWidth="1"/>
    <col min="3" max="3" width="41.66015625" style="0" customWidth="1"/>
    <col min="4" max="4" width="10" style="0" customWidth="1"/>
    <col min="5" max="5" width="9.66015625" style="0" customWidth="1"/>
    <col min="6" max="13" width="8.83203125" style="0" customWidth="1"/>
    <col min="14" max="14" width="7" style="0" customWidth="1"/>
  </cols>
  <sheetData>
    <row r="1" spans="1:14" ht="21.75" customHeight="1">
      <c r="A1" s="18" t="s">
        <v>241</v>
      </c>
      <c r="B1" s="19"/>
      <c r="C1" s="19"/>
      <c r="D1" s="20"/>
      <c r="E1" s="21"/>
      <c r="F1" s="21"/>
      <c r="G1" s="21"/>
      <c r="H1" s="21"/>
      <c r="I1" s="21"/>
      <c r="J1" s="21"/>
      <c r="K1" s="21"/>
      <c r="L1" s="21"/>
      <c r="M1" s="21"/>
      <c r="N1" s="570">
        <v>9</v>
      </c>
    </row>
    <row r="2" spans="1:14" ht="21.75" customHeight="1">
      <c r="A2" s="18"/>
      <c r="B2" s="19"/>
      <c r="C2" s="19"/>
      <c r="D2" s="20"/>
      <c r="E2" s="21"/>
      <c r="F2" s="21"/>
      <c r="G2" s="21"/>
      <c r="H2" s="21"/>
      <c r="I2" s="21"/>
      <c r="J2" s="21"/>
      <c r="K2" s="21"/>
      <c r="L2" s="21"/>
      <c r="M2" s="21"/>
      <c r="N2" s="570"/>
    </row>
    <row r="3" spans="1:14" ht="13.5" customHeight="1">
      <c r="A3" s="18"/>
      <c r="B3" s="19"/>
      <c r="C3" s="19"/>
      <c r="D3" s="20"/>
      <c r="E3" s="21"/>
      <c r="H3" s="21"/>
      <c r="I3" s="158"/>
      <c r="J3" s="21"/>
      <c r="K3" s="158" t="s">
        <v>59</v>
      </c>
      <c r="L3" s="21"/>
      <c r="M3" s="21"/>
      <c r="N3" s="570"/>
    </row>
    <row r="4" spans="1:14" ht="8.25" customHeight="1">
      <c r="A4" s="23"/>
      <c r="B4" s="24"/>
      <c r="C4" s="24"/>
      <c r="D4" s="25"/>
      <c r="E4" s="26"/>
      <c r="F4" s="26"/>
      <c r="G4" s="26"/>
      <c r="H4" s="26"/>
      <c r="I4" s="26"/>
      <c r="J4" s="26"/>
      <c r="K4" s="26"/>
      <c r="L4" s="26"/>
      <c r="M4" s="26"/>
      <c r="N4" s="570"/>
    </row>
    <row r="5" spans="1:14" ht="18" customHeight="1">
      <c r="A5" s="28" t="s">
        <v>13</v>
      </c>
      <c r="B5" s="30"/>
      <c r="C5" s="31"/>
      <c r="D5" s="571" t="s">
        <v>9</v>
      </c>
      <c r="E5" s="159">
        <v>2006</v>
      </c>
      <c r="F5" s="573">
        <v>2007</v>
      </c>
      <c r="G5" s="574"/>
      <c r="H5" s="574"/>
      <c r="I5" s="574"/>
      <c r="J5" s="575"/>
      <c r="K5" s="573">
        <v>2008</v>
      </c>
      <c r="L5" s="574"/>
      <c r="M5" s="575"/>
      <c r="N5" s="570"/>
    </row>
    <row r="6" spans="1:14" ht="25.5" customHeight="1">
      <c r="A6" s="249" t="s">
        <v>14</v>
      </c>
      <c r="B6" s="35"/>
      <c r="C6" s="36" t="s">
        <v>15</v>
      </c>
      <c r="D6" s="572"/>
      <c r="E6" s="37" t="s">
        <v>178</v>
      </c>
      <c r="F6" s="41" t="s">
        <v>5</v>
      </c>
      <c r="G6" s="41" t="s">
        <v>181</v>
      </c>
      <c r="H6" s="41" t="s">
        <v>259</v>
      </c>
      <c r="I6" s="41" t="s">
        <v>260</v>
      </c>
      <c r="J6" s="308" t="s">
        <v>16</v>
      </c>
      <c r="K6" s="41" t="s">
        <v>239</v>
      </c>
      <c r="L6" s="41" t="s">
        <v>207</v>
      </c>
      <c r="M6" s="41" t="s">
        <v>255</v>
      </c>
      <c r="N6" s="570"/>
    </row>
    <row r="7" spans="1:14" ht="45" customHeight="1">
      <c r="A7" s="77"/>
      <c r="B7" s="108"/>
      <c r="C7" s="109" t="s">
        <v>44</v>
      </c>
      <c r="D7" s="279">
        <v>10000</v>
      </c>
      <c r="E7" s="301">
        <v>120.675</v>
      </c>
      <c r="F7" s="301">
        <v>129.1</v>
      </c>
      <c r="G7" s="301">
        <v>126.4</v>
      </c>
      <c r="H7" s="301">
        <v>126.4</v>
      </c>
      <c r="I7" s="301">
        <v>126.3</v>
      </c>
      <c r="J7" s="301">
        <f aca="true" t="shared" si="0" ref="J7:J12">(F7+G7+H7+I7)/4</f>
        <v>127.05</v>
      </c>
      <c r="K7" s="301">
        <v>121.9</v>
      </c>
      <c r="L7" s="301">
        <v>122.4</v>
      </c>
      <c r="M7" s="301">
        <v>120.2</v>
      </c>
      <c r="N7" s="570"/>
    </row>
    <row r="8" spans="1:14" ht="37.5" customHeight="1">
      <c r="A8" s="42">
        <v>0</v>
      </c>
      <c r="B8" s="44" t="s">
        <v>17</v>
      </c>
      <c r="C8" s="45"/>
      <c r="D8" s="295">
        <v>2942</v>
      </c>
      <c r="E8" s="49">
        <v>123.775</v>
      </c>
      <c r="F8" s="49">
        <v>127.9</v>
      </c>
      <c r="G8" s="49">
        <v>128.3</v>
      </c>
      <c r="H8" s="49">
        <v>130</v>
      </c>
      <c r="I8" s="49">
        <v>131.5</v>
      </c>
      <c r="J8" s="49">
        <f t="shared" si="0"/>
        <v>129.425</v>
      </c>
      <c r="K8" s="49">
        <v>131.6</v>
      </c>
      <c r="L8" s="49">
        <v>136.8</v>
      </c>
      <c r="M8" s="49">
        <v>125.9</v>
      </c>
      <c r="N8" s="570"/>
    </row>
    <row r="9" spans="1:14" ht="37.5" customHeight="1">
      <c r="A9" s="42">
        <v>2</v>
      </c>
      <c r="B9" s="576" t="s">
        <v>23</v>
      </c>
      <c r="C9" s="577"/>
      <c r="D9" s="60">
        <v>31</v>
      </c>
      <c r="E9" s="62">
        <v>102.475</v>
      </c>
      <c r="F9" s="62">
        <v>107.4</v>
      </c>
      <c r="G9" s="62">
        <v>104.9</v>
      </c>
      <c r="H9" s="62">
        <v>113.4</v>
      </c>
      <c r="I9" s="62">
        <v>109.7</v>
      </c>
      <c r="J9" s="62">
        <f t="shared" si="0"/>
        <v>108.85000000000001</v>
      </c>
      <c r="K9" s="62">
        <v>103.1</v>
      </c>
      <c r="L9" s="62">
        <v>110.4</v>
      </c>
      <c r="M9" s="62">
        <v>122</v>
      </c>
      <c r="N9" s="570"/>
    </row>
    <row r="10" spans="1:14" ht="37.5" customHeight="1">
      <c r="A10" s="42">
        <v>5</v>
      </c>
      <c r="B10" s="576" t="s">
        <v>147</v>
      </c>
      <c r="C10" s="577"/>
      <c r="D10" s="60">
        <v>21</v>
      </c>
      <c r="E10" s="62">
        <v>129.1</v>
      </c>
      <c r="F10" s="62">
        <v>140.7</v>
      </c>
      <c r="G10" s="62">
        <v>137.9</v>
      </c>
      <c r="H10" s="62">
        <v>137.9</v>
      </c>
      <c r="I10" s="62">
        <v>140.7</v>
      </c>
      <c r="J10" s="62">
        <f t="shared" si="0"/>
        <v>139.3</v>
      </c>
      <c r="K10" s="62">
        <v>135</v>
      </c>
      <c r="L10" s="62">
        <v>135</v>
      </c>
      <c r="M10" s="62">
        <v>135</v>
      </c>
      <c r="N10" s="570"/>
    </row>
    <row r="11" spans="1:14" ht="37.5" customHeight="1">
      <c r="A11" s="42">
        <v>6</v>
      </c>
      <c r="B11" s="576" t="s">
        <v>26</v>
      </c>
      <c r="C11" s="577"/>
      <c r="D11" s="46">
        <v>293</v>
      </c>
      <c r="E11" s="49">
        <v>106.65</v>
      </c>
      <c r="F11" s="49">
        <v>115</v>
      </c>
      <c r="G11" s="49">
        <v>112.5</v>
      </c>
      <c r="H11" s="49">
        <v>112.1</v>
      </c>
      <c r="I11" s="49">
        <v>127.9</v>
      </c>
      <c r="J11" s="49">
        <f t="shared" si="0"/>
        <v>116.875</v>
      </c>
      <c r="K11" s="49">
        <v>124.5</v>
      </c>
      <c r="L11" s="49">
        <v>122.1</v>
      </c>
      <c r="M11" s="49">
        <v>121.3</v>
      </c>
      <c r="N11" s="570"/>
    </row>
    <row r="12" spans="1:14" ht="37.5" customHeight="1">
      <c r="A12" s="77">
        <v>8</v>
      </c>
      <c r="B12" s="578" t="s">
        <v>33</v>
      </c>
      <c r="C12" s="579"/>
      <c r="D12" s="344">
        <v>6713</v>
      </c>
      <c r="E12" s="517">
        <v>120</v>
      </c>
      <c r="F12" s="517">
        <v>130.3</v>
      </c>
      <c r="G12" s="517">
        <v>126.2</v>
      </c>
      <c r="H12" s="517">
        <v>125.46</v>
      </c>
      <c r="I12" s="517">
        <v>124</v>
      </c>
      <c r="J12" s="518">
        <f t="shared" si="0"/>
        <v>126.49</v>
      </c>
      <c r="K12" s="517">
        <v>117.5</v>
      </c>
      <c r="L12" s="517">
        <v>116.1</v>
      </c>
      <c r="M12" s="517">
        <v>117.6</v>
      </c>
      <c r="N12" s="570"/>
    </row>
    <row r="13" spans="1:14" ht="12.75">
      <c r="A13" s="267"/>
      <c r="B13" s="103"/>
      <c r="C13" s="283"/>
      <c r="D13" s="280"/>
      <c r="E13" s="281"/>
      <c r="F13" s="281"/>
      <c r="G13" s="281"/>
      <c r="H13" s="281"/>
      <c r="I13" s="281"/>
      <c r="J13" s="370"/>
      <c r="K13" s="281"/>
      <c r="L13" s="281"/>
      <c r="M13" s="281"/>
      <c r="N13" s="570"/>
    </row>
    <row r="14" spans="1:14" ht="15.75">
      <c r="A14" s="397" t="s">
        <v>240</v>
      </c>
      <c r="N14" s="570"/>
    </row>
    <row r="15" spans="1:14" ht="15.75">
      <c r="A15" t="s">
        <v>256</v>
      </c>
      <c r="N15" s="570"/>
    </row>
    <row r="16" spans="1:14" ht="15.75">
      <c r="A16" t="s">
        <v>257</v>
      </c>
      <c r="N16" s="570"/>
    </row>
    <row r="17" ht="12.75">
      <c r="N17" s="570"/>
    </row>
    <row r="18" ht="12.75">
      <c r="N18" s="570"/>
    </row>
    <row r="19" ht="12.75">
      <c r="N19" s="22"/>
    </row>
    <row r="20" ht="12.75">
      <c r="N20" s="27"/>
    </row>
    <row r="21" ht="12.75">
      <c r="N21" s="27"/>
    </row>
    <row r="22" ht="12.75">
      <c r="N22" s="27"/>
    </row>
    <row r="23" ht="12.75">
      <c r="N23" s="27"/>
    </row>
    <row r="24" ht="12.75">
      <c r="N24" s="27"/>
    </row>
    <row r="25" ht="12.75">
      <c r="N25" s="27"/>
    </row>
    <row r="26" ht="12.75">
      <c r="N26" s="27"/>
    </row>
  </sheetData>
  <sheetProtection/>
  <mergeCells count="8">
    <mergeCell ref="N1:N18"/>
    <mergeCell ref="D5:D6"/>
    <mergeCell ref="F5:J5"/>
    <mergeCell ref="K5:M5"/>
    <mergeCell ref="B9:C9"/>
    <mergeCell ref="B10:C10"/>
    <mergeCell ref="B11:C11"/>
    <mergeCell ref="B12:C12"/>
  </mergeCells>
  <printOptions/>
  <pageMargins left="0.5" right="0.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I6" sqref="I6:J6"/>
    </sheetView>
  </sheetViews>
  <sheetFormatPr defaultColWidth="9.33203125" defaultRowHeight="12.75"/>
  <cols>
    <col min="1" max="1" width="7.5" style="0" customWidth="1"/>
    <col min="2" max="2" width="0.65625" style="0" customWidth="1"/>
    <col min="3" max="3" width="0.328125" style="0" customWidth="1"/>
    <col min="4" max="4" width="52.66015625" style="0" customWidth="1"/>
    <col min="5" max="5" width="9" style="0" customWidth="1"/>
    <col min="6" max="14" width="8.83203125" style="0" customWidth="1"/>
    <col min="15" max="15" width="4.16015625" style="0" customWidth="1"/>
  </cols>
  <sheetData>
    <row r="1" spans="1:15" ht="21.75" customHeight="1">
      <c r="A1" s="18" t="s">
        <v>223</v>
      </c>
      <c r="B1" s="19"/>
      <c r="C1" s="19"/>
      <c r="D1" s="19"/>
      <c r="E1" s="20"/>
      <c r="F1" s="21"/>
      <c r="G1" s="21"/>
      <c r="H1" s="21"/>
      <c r="I1" s="21"/>
      <c r="J1" s="21"/>
      <c r="K1" s="21"/>
      <c r="L1" s="21"/>
      <c r="M1" s="21"/>
      <c r="N1" s="21"/>
      <c r="O1" s="570">
        <v>10</v>
      </c>
    </row>
    <row r="2" spans="1:15" ht="21.75" customHeight="1">
      <c r="A2" s="18"/>
      <c r="B2" s="19"/>
      <c r="C2" s="19"/>
      <c r="D2" s="19"/>
      <c r="E2" s="20"/>
      <c r="F2" s="21"/>
      <c r="G2" s="21"/>
      <c r="H2" s="21"/>
      <c r="I2" s="21"/>
      <c r="J2" s="21"/>
      <c r="K2" s="21"/>
      <c r="L2" s="21"/>
      <c r="M2" s="21"/>
      <c r="N2" s="21"/>
      <c r="O2" s="570"/>
    </row>
    <row r="3" spans="1:15" ht="13.5" customHeight="1">
      <c r="A3" s="18"/>
      <c r="B3" s="19"/>
      <c r="C3" s="19"/>
      <c r="D3" s="19"/>
      <c r="E3" s="20"/>
      <c r="F3" s="21"/>
      <c r="H3" s="21"/>
      <c r="I3" s="21"/>
      <c r="J3" s="21"/>
      <c r="K3" s="21"/>
      <c r="L3" s="158" t="s">
        <v>59</v>
      </c>
      <c r="M3" s="21"/>
      <c r="N3" s="21"/>
      <c r="O3" s="580"/>
    </row>
    <row r="4" spans="1:15" ht="8.25" customHeight="1">
      <c r="A4" s="23"/>
      <c r="B4" s="24"/>
      <c r="C4" s="24"/>
      <c r="D4" s="24"/>
      <c r="E4" s="25"/>
      <c r="F4" s="26"/>
      <c r="G4" s="26"/>
      <c r="H4" s="26"/>
      <c r="I4" s="26"/>
      <c r="J4" s="26"/>
      <c r="K4" s="26"/>
      <c r="L4" s="26"/>
      <c r="M4" s="26"/>
      <c r="N4" s="26"/>
      <c r="O4" s="580"/>
    </row>
    <row r="5" spans="1:15" ht="18" customHeight="1">
      <c r="A5" s="28" t="s">
        <v>13</v>
      </c>
      <c r="B5" s="29"/>
      <c r="C5" s="30"/>
      <c r="D5" s="31"/>
      <c r="E5" s="571" t="s">
        <v>9</v>
      </c>
      <c r="F5" s="159">
        <v>2006</v>
      </c>
      <c r="G5" s="573">
        <v>2007</v>
      </c>
      <c r="H5" s="574"/>
      <c r="I5" s="574"/>
      <c r="J5" s="574"/>
      <c r="K5" s="575"/>
      <c r="L5" s="573">
        <v>2008</v>
      </c>
      <c r="M5" s="574"/>
      <c r="N5" s="581"/>
      <c r="O5" s="580"/>
    </row>
    <row r="6" spans="1:15" ht="25.5" customHeight="1">
      <c r="A6" s="249" t="s">
        <v>14</v>
      </c>
      <c r="B6" s="34"/>
      <c r="C6" s="35"/>
      <c r="D6" s="36" t="s">
        <v>15</v>
      </c>
      <c r="E6" s="572"/>
      <c r="F6" s="37" t="s">
        <v>178</v>
      </c>
      <c r="G6" s="41" t="s">
        <v>5</v>
      </c>
      <c r="H6" s="41" t="s">
        <v>181</v>
      </c>
      <c r="I6" s="41" t="s">
        <v>259</v>
      </c>
      <c r="J6" s="41" t="s">
        <v>260</v>
      </c>
      <c r="K6" s="308" t="s">
        <v>16</v>
      </c>
      <c r="L6" s="41" t="s">
        <v>258</v>
      </c>
      <c r="M6" s="41" t="s">
        <v>207</v>
      </c>
      <c r="N6" s="41" t="s">
        <v>206</v>
      </c>
      <c r="O6" s="580"/>
    </row>
    <row r="7" spans="1:15" ht="25.5" customHeight="1">
      <c r="A7" s="77"/>
      <c r="B7" s="111"/>
      <c r="C7" s="108"/>
      <c r="D7" s="109" t="s">
        <v>44</v>
      </c>
      <c r="E7" s="279">
        <v>10000</v>
      </c>
      <c r="F7" s="301">
        <v>120.675</v>
      </c>
      <c r="G7" s="301">
        <v>129.1</v>
      </c>
      <c r="H7" s="301">
        <v>126.4</v>
      </c>
      <c r="I7" s="301">
        <v>126.4</v>
      </c>
      <c r="J7" s="301">
        <v>126.3</v>
      </c>
      <c r="K7" s="301">
        <f>(G7+H7+I7+J7)/4</f>
        <v>127.05</v>
      </c>
      <c r="L7" s="301">
        <v>121.9</v>
      </c>
      <c r="M7" s="301">
        <v>122.4</v>
      </c>
      <c r="N7" s="301">
        <v>120.2</v>
      </c>
      <c r="O7" s="580"/>
    </row>
    <row r="8" spans="1:15" ht="20.25" customHeight="1">
      <c r="A8" s="42">
        <v>0</v>
      </c>
      <c r="B8" s="43"/>
      <c r="C8" s="44" t="s">
        <v>17</v>
      </c>
      <c r="D8" s="45"/>
      <c r="E8" s="295">
        <v>2942</v>
      </c>
      <c r="F8" s="49">
        <v>123.775</v>
      </c>
      <c r="G8" s="49">
        <v>127.9</v>
      </c>
      <c r="H8" s="49">
        <v>128.3</v>
      </c>
      <c r="I8" s="49">
        <v>130</v>
      </c>
      <c r="J8" s="49">
        <v>131.5</v>
      </c>
      <c r="K8" s="49">
        <f aca="true" t="shared" si="0" ref="K8:K21">(G8+H8+I8+J8)/4</f>
        <v>129.425</v>
      </c>
      <c r="L8" s="49">
        <v>131.6</v>
      </c>
      <c r="M8" s="49">
        <v>136.8</v>
      </c>
      <c r="N8" s="49">
        <v>125.9</v>
      </c>
      <c r="O8" s="580"/>
    </row>
    <row r="9" spans="1:15" ht="20.25" customHeight="1">
      <c r="A9" s="50"/>
      <c r="B9" s="51"/>
      <c r="C9" s="52"/>
      <c r="D9" s="53" t="s">
        <v>18</v>
      </c>
      <c r="E9" s="54">
        <v>521</v>
      </c>
      <c r="F9" s="55">
        <v>123.475</v>
      </c>
      <c r="G9" s="55">
        <v>131.3</v>
      </c>
      <c r="H9" s="55">
        <v>132.6</v>
      </c>
      <c r="I9" s="55">
        <v>140.4</v>
      </c>
      <c r="J9" s="55">
        <v>146.9</v>
      </c>
      <c r="K9" s="55">
        <f t="shared" si="0"/>
        <v>137.79999999999998</v>
      </c>
      <c r="L9" s="55">
        <v>145.2</v>
      </c>
      <c r="M9" s="55">
        <v>150.1</v>
      </c>
      <c r="N9" s="55">
        <v>180.2</v>
      </c>
      <c r="O9" s="580"/>
    </row>
    <row r="10" spans="1:15" ht="20.25" customHeight="1">
      <c r="A10" s="50"/>
      <c r="B10" s="56"/>
      <c r="C10" s="57"/>
      <c r="D10" s="58" t="s">
        <v>19</v>
      </c>
      <c r="E10" s="54">
        <v>55</v>
      </c>
      <c r="F10" s="55">
        <v>128.125</v>
      </c>
      <c r="G10" s="55">
        <v>177.7</v>
      </c>
      <c r="H10" s="55">
        <v>178.7</v>
      </c>
      <c r="I10" s="55">
        <v>182.2</v>
      </c>
      <c r="J10" s="55">
        <v>207</v>
      </c>
      <c r="K10" s="55">
        <f t="shared" si="0"/>
        <v>186.39999999999998</v>
      </c>
      <c r="L10" s="55">
        <v>226.1</v>
      </c>
      <c r="M10" s="55">
        <v>226.9</v>
      </c>
      <c r="N10" s="55">
        <v>236</v>
      </c>
      <c r="O10" s="580"/>
    </row>
    <row r="11" spans="1:15" ht="20.25" customHeight="1">
      <c r="A11" s="50"/>
      <c r="B11" s="56"/>
      <c r="C11" s="57"/>
      <c r="D11" s="53" t="s">
        <v>20</v>
      </c>
      <c r="E11" s="54">
        <v>2296</v>
      </c>
      <c r="F11" s="55">
        <v>123.365</v>
      </c>
      <c r="G11" s="55">
        <v>125.3</v>
      </c>
      <c r="H11" s="55">
        <v>125.3</v>
      </c>
      <c r="I11" s="55">
        <v>126.3</v>
      </c>
      <c r="J11" s="55">
        <v>126.3</v>
      </c>
      <c r="K11" s="55">
        <f t="shared" si="0"/>
        <v>125.8</v>
      </c>
      <c r="L11" s="55">
        <v>126.3</v>
      </c>
      <c r="M11" s="55">
        <v>126.3</v>
      </c>
      <c r="N11" s="55">
        <v>110.6</v>
      </c>
      <c r="O11" s="580"/>
    </row>
    <row r="12" spans="1:15" ht="20.25" customHeight="1">
      <c r="A12" s="50"/>
      <c r="B12" s="56"/>
      <c r="C12" s="57"/>
      <c r="D12" s="53" t="s">
        <v>21</v>
      </c>
      <c r="E12" s="54">
        <v>15</v>
      </c>
      <c r="F12" s="55">
        <v>236.065</v>
      </c>
      <c r="G12" s="55">
        <v>259</v>
      </c>
      <c r="H12" s="55">
        <v>259</v>
      </c>
      <c r="I12" s="55">
        <v>163.4</v>
      </c>
      <c r="J12" s="55">
        <v>163.4</v>
      </c>
      <c r="K12" s="55">
        <f t="shared" si="0"/>
        <v>211.2</v>
      </c>
      <c r="L12" s="55">
        <v>163.4</v>
      </c>
      <c r="M12" s="55">
        <v>163.4</v>
      </c>
      <c r="N12" s="55">
        <v>186.8</v>
      </c>
      <c r="O12" s="580"/>
    </row>
    <row r="13" spans="1:15" ht="20.25" customHeight="1">
      <c r="A13" s="50"/>
      <c r="B13" s="56"/>
      <c r="C13" s="57"/>
      <c r="D13" s="58" t="s">
        <v>22</v>
      </c>
      <c r="E13" s="54">
        <v>55</v>
      </c>
      <c r="F13" s="55">
        <v>110.025</v>
      </c>
      <c r="G13" s="55">
        <v>119.2</v>
      </c>
      <c r="H13" s="55">
        <v>124.4</v>
      </c>
      <c r="I13" s="55">
        <v>123.53</v>
      </c>
      <c r="J13" s="55">
        <v>121</v>
      </c>
      <c r="K13" s="55">
        <f t="shared" si="0"/>
        <v>122.0325</v>
      </c>
      <c r="L13" s="55">
        <v>120.5</v>
      </c>
      <c r="M13" s="55">
        <v>121.2</v>
      </c>
      <c r="N13" s="55">
        <v>122.7</v>
      </c>
      <c r="O13" s="580"/>
    </row>
    <row r="14" spans="1:15" ht="20.25" customHeight="1">
      <c r="A14" s="42">
        <v>2</v>
      </c>
      <c r="B14" s="56"/>
      <c r="C14" s="576" t="s">
        <v>23</v>
      </c>
      <c r="D14" s="577"/>
      <c r="E14" s="60">
        <v>31</v>
      </c>
      <c r="F14" s="62">
        <v>102.475</v>
      </c>
      <c r="G14" s="62">
        <v>107.4</v>
      </c>
      <c r="H14" s="62">
        <v>104.9</v>
      </c>
      <c r="I14" s="62">
        <v>113.4</v>
      </c>
      <c r="J14" s="62">
        <v>109.7</v>
      </c>
      <c r="K14" s="62">
        <f t="shared" si="0"/>
        <v>108.85000000000001</v>
      </c>
      <c r="L14" s="62">
        <v>103.1</v>
      </c>
      <c r="M14" s="62">
        <v>110.4</v>
      </c>
      <c r="N14" s="62">
        <v>122</v>
      </c>
      <c r="O14" s="580"/>
    </row>
    <row r="15" spans="1:15" ht="20.25" customHeight="1">
      <c r="A15" s="42"/>
      <c r="B15" s="56"/>
      <c r="C15" s="59"/>
      <c r="D15" s="53" t="s">
        <v>24</v>
      </c>
      <c r="E15" s="63">
        <v>31</v>
      </c>
      <c r="F15" s="55">
        <v>102.475</v>
      </c>
      <c r="G15" s="55">
        <v>107.4</v>
      </c>
      <c r="H15" s="55">
        <v>104.9</v>
      </c>
      <c r="I15" s="55">
        <v>113.4</v>
      </c>
      <c r="J15" s="55">
        <v>109.7</v>
      </c>
      <c r="K15" s="55">
        <f t="shared" si="0"/>
        <v>108.85000000000001</v>
      </c>
      <c r="L15" s="55">
        <v>103.1</v>
      </c>
      <c r="M15" s="55">
        <v>110.4</v>
      </c>
      <c r="N15" s="55">
        <v>122</v>
      </c>
      <c r="O15" s="580"/>
    </row>
    <row r="16" spans="1:15" ht="20.25" customHeight="1">
      <c r="A16" s="42">
        <v>5</v>
      </c>
      <c r="B16" s="43"/>
      <c r="C16" s="576" t="s">
        <v>147</v>
      </c>
      <c r="D16" s="577"/>
      <c r="E16" s="60">
        <v>21</v>
      </c>
      <c r="F16" s="62">
        <v>129.1</v>
      </c>
      <c r="G16" s="62">
        <v>140.7</v>
      </c>
      <c r="H16" s="62">
        <v>137.9</v>
      </c>
      <c r="I16" s="62">
        <v>137.9</v>
      </c>
      <c r="J16" s="62">
        <v>140.7</v>
      </c>
      <c r="K16" s="62">
        <f t="shared" si="0"/>
        <v>139.3</v>
      </c>
      <c r="L16" s="62">
        <v>135</v>
      </c>
      <c r="M16" s="62">
        <v>135</v>
      </c>
      <c r="N16" s="62">
        <v>135</v>
      </c>
      <c r="O16" s="580"/>
    </row>
    <row r="17" spans="1:15" ht="20.25" customHeight="1">
      <c r="A17" s="50"/>
      <c r="B17" s="64"/>
      <c r="C17" s="65"/>
      <c r="D17" s="66" t="s">
        <v>25</v>
      </c>
      <c r="E17" s="63">
        <v>21</v>
      </c>
      <c r="F17" s="55">
        <v>129.1</v>
      </c>
      <c r="G17" s="55">
        <v>140.7</v>
      </c>
      <c r="H17" s="55">
        <v>137.9</v>
      </c>
      <c r="I17" s="55">
        <v>137.9</v>
      </c>
      <c r="J17" s="55">
        <v>140.7</v>
      </c>
      <c r="K17" s="55">
        <f t="shared" si="0"/>
        <v>139.3</v>
      </c>
      <c r="L17" s="55">
        <v>135</v>
      </c>
      <c r="M17" s="55">
        <v>135.02</v>
      </c>
      <c r="N17" s="55">
        <v>135</v>
      </c>
      <c r="O17" s="580"/>
    </row>
    <row r="18" spans="1:15" ht="20.25" customHeight="1">
      <c r="A18" s="42">
        <v>6</v>
      </c>
      <c r="B18" s="43"/>
      <c r="C18" s="576" t="s">
        <v>26</v>
      </c>
      <c r="D18" s="577"/>
      <c r="E18" s="46">
        <v>293</v>
      </c>
      <c r="F18" s="49">
        <v>106.65</v>
      </c>
      <c r="G18" s="49">
        <v>115</v>
      </c>
      <c r="H18" s="49">
        <v>112.5</v>
      </c>
      <c r="I18" s="49">
        <v>112.1</v>
      </c>
      <c r="J18" s="49">
        <v>127.9</v>
      </c>
      <c r="K18" s="49">
        <f t="shared" si="0"/>
        <v>116.875</v>
      </c>
      <c r="L18" s="49">
        <v>124.5</v>
      </c>
      <c r="M18" s="49">
        <v>122.1</v>
      </c>
      <c r="N18" s="49">
        <v>121.3</v>
      </c>
      <c r="O18" s="580"/>
    </row>
    <row r="19" spans="1:15" ht="32.25" customHeight="1">
      <c r="A19" s="50"/>
      <c r="B19" s="64"/>
      <c r="C19" s="65"/>
      <c r="D19" s="67" t="s">
        <v>27</v>
      </c>
      <c r="E19" s="54">
        <v>24</v>
      </c>
      <c r="F19" s="55">
        <v>108.075</v>
      </c>
      <c r="G19" s="55">
        <v>114.7</v>
      </c>
      <c r="H19" s="55">
        <v>112.4</v>
      </c>
      <c r="I19" s="55">
        <v>127.6</v>
      </c>
      <c r="J19" s="55">
        <v>135.3</v>
      </c>
      <c r="K19" s="55">
        <f t="shared" si="0"/>
        <v>122.50000000000001</v>
      </c>
      <c r="L19" s="55">
        <v>135.1</v>
      </c>
      <c r="M19" s="55">
        <v>127.7</v>
      </c>
      <c r="N19" s="55">
        <v>108.2</v>
      </c>
      <c r="O19" s="580"/>
    </row>
    <row r="20" spans="1:15" ht="32.25" customHeight="1">
      <c r="A20" s="50"/>
      <c r="B20" s="64"/>
      <c r="C20" s="65"/>
      <c r="D20" s="66" t="s">
        <v>28</v>
      </c>
      <c r="E20" s="54">
        <v>226</v>
      </c>
      <c r="F20" s="68">
        <v>104.8</v>
      </c>
      <c r="G20" s="68">
        <v>113.5</v>
      </c>
      <c r="H20" s="68">
        <v>111.2</v>
      </c>
      <c r="I20" s="68">
        <v>109.07</v>
      </c>
      <c r="J20" s="68">
        <v>128.6</v>
      </c>
      <c r="K20" s="68">
        <f t="shared" si="0"/>
        <v>115.5925</v>
      </c>
      <c r="L20" s="68">
        <v>124.1</v>
      </c>
      <c r="M20" s="68">
        <v>121.9</v>
      </c>
      <c r="N20" s="68">
        <v>122.6</v>
      </c>
      <c r="O20" s="580"/>
    </row>
    <row r="21" spans="1:15" ht="20.25" customHeight="1">
      <c r="A21" s="69"/>
      <c r="B21" s="70"/>
      <c r="C21" s="71"/>
      <c r="D21" s="72" t="s">
        <v>29</v>
      </c>
      <c r="E21" s="306">
        <v>43</v>
      </c>
      <c r="F21" s="73">
        <v>115.65</v>
      </c>
      <c r="G21" s="73">
        <v>123.4</v>
      </c>
      <c r="H21" s="73">
        <v>119.4</v>
      </c>
      <c r="I21" s="73">
        <v>119.5</v>
      </c>
      <c r="J21" s="73">
        <v>120.7</v>
      </c>
      <c r="K21" s="73">
        <f t="shared" si="0"/>
        <v>120.75</v>
      </c>
      <c r="L21" s="73">
        <v>120.2</v>
      </c>
      <c r="M21" s="73">
        <v>119.9</v>
      </c>
      <c r="N21" s="73">
        <v>121.4</v>
      </c>
      <c r="O21" s="580"/>
    </row>
    <row r="22" spans="1:15" ht="18" customHeight="1">
      <c r="A22" s="75" t="s">
        <v>30</v>
      </c>
      <c r="B22" s="24"/>
      <c r="C22" s="24"/>
      <c r="D22" s="24"/>
      <c r="E22" s="74"/>
      <c r="F22" s="26"/>
      <c r="G22" s="26"/>
      <c r="H22" s="26"/>
      <c r="I22" s="26"/>
      <c r="J22" s="26"/>
      <c r="K22" s="26"/>
      <c r="L22" s="26"/>
      <c r="M22" s="26"/>
      <c r="N22" s="26"/>
      <c r="O22" s="580"/>
    </row>
    <row r="23" spans="1:15" ht="18" customHeight="1">
      <c r="A23" s="76" t="s">
        <v>31</v>
      </c>
      <c r="B23" s="24"/>
      <c r="C23" s="24"/>
      <c r="D23" s="24"/>
      <c r="E23" s="74"/>
      <c r="F23" s="26"/>
      <c r="G23" s="26"/>
      <c r="H23" s="26"/>
      <c r="I23" s="26"/>
      <c r="J23" s="26"/>
      <c r="K23" s="26"/>
      <c r="L23" s="26"/>
      <c r="M23" s="26"/>
      <c r="N23" s="26"/>
      <c r="O23" s="580"/>
    </row>
    <row r="24" spans="1:15" ht="18" customHeight="1">
      <c r="A24" s="76" t="s">
        <v>32</v>
      </c>
      <c r="B24" s="24"/>
      <c r="C24" s="24"/>
      <c r="D24" s="24"/>
      <c r="E24" s="74"/>
      <c r="F24" s="26"/>
      <c r="G24" s="26"/>
      <c r="H24" s="26"/>
      <c r="I24" s="26"/>
      <c r="J24" s="26"/>
      <c r="K24" s="26"/>
      <c r="L24" s="26"/>
      <c r="M24" s="26"/>
      <c r="N24" s="26"/>
      <c r="O24" s="580"/>
    </row>
    <row r="25" spans="1:15" ht="20.25" customHeight="1">
      <c r="A25" s="24"/>
      <c r="B25" s="24"/>
      <c r="C25" s="24"/>
      <c r="D25" s="24"/>
      <c r="E25" s="74"/>
      <c r="F25" s="26"/>
      <c r="G25" s="26"/>
      <c r="H25" s="26"/>
      <c r="I25" s="26"/>
      <c r="J25" s="26"/>
      <c r="K25" s="26"/>
      <c r="L25" s="26"/>
      <c r="M25" s="26"/>
      <c r="N25" s="26"/>
      <c r="O25" s="27"/>
    </row>
    <row r="26" spans="1:15" ht="20.25" customHeight="1">
      <c r="A26" s="24"/>
      <c r="B26" s="24"/>
      <c r="C26" s="24"/>
      <c r="D26" s="24"/>
      <c r="E26" s="74"/>
      <c r="F26" s="26"/>
      <c r="G26" s="26"/>
      <c r="H26" s="26"/>
      <c r="I26" s="26"/>
      <c r="J26" s="26"/>
      <c r="K26" s="26"/>
      <c r="L26" s="26"/>
      <c r="M26" s="26"/>
      <c r="N26" s="26"/>
      <c r="O26" s="27"/>
    </row>
    <row r="27" ht="20.25" customHeight="1"/>
  </sheetData>
  <sheetProtection/>
  <mergeCells count="7">
    <mergeCell ref="O1:O24"/>
    <mergeCell ref="C14:D14"/>
    <mergeCell ref="C16:D16"/>
    <mergeCell ref="C18:D18"/>
    <mergeCell ref="E5:E6"/>
    <mergeCell ref="G5:K5"/>
    <mergeCell ref="L5:N5"/>
  </mergeCells>
  <printOptions/>
  <pageMargins left="0.5" right="0.19" top="0.58" bottom="0.52" header="0.5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0">
      <selection activeCell="H5" sqref="H5:I5"/>
    </sheetView>
  </sheetViews>
  <sheetFormatPr defaultColWidth="9.33203125" defaultRowHeight="12.75"/>
  <cols>
    <col min="1" max="1" width="7.66015625" style="0" customWidth="1"/>
    <col min="2" max="2" width="0.65625" style="0" hidden="1" customWidth="1"/>
    <col min="3" max="3" width="48.5" style="0" customWidth="1"/>
    <col min="14" max="14" width="3.33203125" style="0" customWidth="1"/>
  </cols>
  <sheetData>
    <row r="1" spans="1:14" ht="21.75" customHeight="1">
      <c r="A1" s="18" t="s">
        <v>224</v>
      </c>
      <c r="B1" s="19"/>
      <c r="C1" s="19"/>
      <c r="D1" s="20"/>
      <c r="E1" s="21"/>
      <c r="F1" s="21"/>
      <c r="G1" s="21"/>
      <c r="H1" s="21"/>
      <c r="I1" s="21"/>
      <c r="J1" s="21"/>
      <c r="K1" s="21"/>
      <c r="L1" s="21"/>
      <c r="M1" s="21"/>
      <c r="N1" s="570">
        <v>11</v>
      </c>
    </row>
    <row r="2" spans="1:14" ht="21.75" customHeight="1">
      <c r="A2" s="18"/>
      <c r="B2" s="19"/>
      <c r="C2" s="19"/>
      <c r="D2" s="20"/>
      <c r="E2" s="21"/>
      <c r="G2" s="21"/>
      <c r="H2" s="21"/>
      <c r="I2" s="21"/>
      <c r="J2" s="21"/>
      <c r="K2" s="158" t="s">
        <v>59</v>
      </c>
      <c r="L2" s="21"/>
      <c r="M2" s="21"/>
      <c r="N2" s="570"/>
    </row>
    <row r="3" spans="1:14" ht="8.25" customHeight="1">
      <c r="A3" s="23"/>
      <c r="B3" s="24"/>
      <c r="C3" s="24"/>
      <c r="D3" s="25"/>
      <c r="E3" s="26"/>
      <c r="F3" s="26"/>
      <c r="G3" s="26"/>
      <c r="H3" s="26"/>
      <c r="I3" s="26"/>
      <c r="J3" s="26"/>
      <c r="K3" s="26"/>
      <c r="L3" s="26"/>
      <c r="M3" s="26"/>
      <c r="N3" s="580"/>
    </row>
    <row r="4" spans="1:14" ht="18" customHeight="1">
      <c r="A4" s="28" t="s">
        <v>13</v>
      </c>
      <c r="B4" s="30"/>
      <c r="C4" s="31"/>
      <c r="D4" s="31"/>
      <c r="E4" s="405">
        <v>2006</v>
      </c>
      <c r="F4" s="573">
        <v>2007</v>
      </c>
      <c r="G4" s="574"/>
      <c r="H4" s="574"/>
      <c r="I4" s="574"/>
      <c r="J4" s="575"/>
      <c r="K4" s="573">
        <v>2008</v>
      </c>
      <c r="L4" s="574"/>
      <c r="M4" s="581"/>
      <c r="N4" s="580"/>
    </row>
    <row r="5" spans="1:14" ht="25.5" customHeight="1">
      <c r="A5" s="249" t="s">
        <v>14</v>
      </c>
      <c r="B5" s="35"/>
      <c r="C5" s="36" t="s">
        <v>15</v>
      </c>
      <c r="D5" s="37" t="s">
        <v>9</v>
      </c>
      <c r="E5" s="37" t="s">
        <v>178</v>
      </c>
      <c r="F5" s="41" t="s">
        <v>5</v>
      </c>
      <c r="G5" s="41" t="s">
        <v>6</v>
      </c>
      <c r="H5" s="41" t="s">
        <v>259</v>
      </c>
      <c r="I5" s="41" t="s">
        <v>260</v>
      </c>
      <c r="J5" s="37" t="s">
        <v>16</v>
      </c>
      <c r="K5" s="41" t="s">
        <v>258</v>
      </c>
      <c r="L5" s="41" t="s">
        <v>207</v>
      </c>
      <c r="M5" s="41" t="s">
        <v>206</v>
      </c>
      <c r="N5" s="580"/>
    </row>
    <row r="6" spans="1:14" ht="20.25" customHeight="1">
      <c r="A6" s="77">
        <v>8</v>
      </c>
      <c r="B6" s="79"/>
      <c r="C6" s="345" t="s">
        <v>33</v>
      </c>
      <c r="D6" s="344">
        <v>6713</v>
      </c>
      <c r="E6" s="120">
        <v>120</v>
      </c>
      <c r="F6" s="120">
        <v>130.3</v>
      </c>
      <c r="G6" s="120">
        <v>126.2</v>
      </c>
      <c r="H6" s="120">
        <v>125.46</v>
      </c>
      <c r="I6" s="120">
        <v>124</v>
      </c>
      <c r="J6" s="365">
        <f>(F6+G6+H6+I6)/4</f>
        <v>126.49</v>
      </c>
      <c r="K6" s="120">
        <v>117.5</v>
      </c>
      <c r="L6" s="120">
        <v>116.1</v>
      </c>
      <c r="M6" s="120">
        <v>117.6</v>
      </c>
      <c r="N6" s="580"/>
    </row>
    <row r="7" spans="1:14" ht="20.25" customHeight="1">
      <c r="A7" s="83"/>
      <c r="B7" s="85"/>
      <c r="C7" s="86" t="s">
        <v>34</v>
      </c>
      <c r="D7" s="87">
        <v>6589</v>
      </c>
      <c r="E7" s="88">
        <v>119.075</v>
      </c>
      <c r="F7" s="88">
        <v>129.4</v>
      </c>
      <c r="G7" s="88">
        <v>125</v>
      </c>
      <c r="H7" s="88">
        <v>124.26</v>
      </c>
      <c r="I7" s="88">
        <v>122.7</v>
      </c>
      <c r="J7" s="366">
        <f aca="true" t="shared" si="0" ref="J7:J16">(F7+G7+H7+I7)/4</f>
        <v>125.34</v>
      </c>
      <c r="K7" s="88">
        <v>116.2</v>
      </c>
      <c r="L7" s="88">
        <v>114.6</v>
      </c>
      <c r="M7" s="88">
        <v>116</v>
      </c>
      <c r="N7" s="580"/>
    </row>
    <row r="8" spans="1:14" ht="41.25" customHeight="1">
      <c r="A8" s="83"/>
      <c r="B8" s="23"/>
      <c r="C8" s="90" t="s">
        <v>35</v>
      </c>
      <c r="D8" s="91">
        <v>1772</v>
      </c>
      <c r="E8" s="92">
        <v>116.575</v>
      </c>
      <c r="F8" s="92">
        <v>123.7</v>
      </c>
      <c r="G8" s="92">
        <v>117.3</v>
      </c>
      <c r="H8" s="92">
        <v>118.6</v>
      </c>
      <c r="I8" s="92">
        <v>116.2</v>
      </c>
      <c r="J8" s="367">
        <f t="shared" si="0"/>
        <v>118.95</v>
      </c>
      <c r="K8" s="92">
        <v>109.5</v>
      </c>
      <c r="L8" s="92">
        <v>103.7</v>
      </c>
      <c r="M8" s="92">
        <v>104.6</v>
      </c>
      <c r="N8" s="580"/>
    </row>
    <row r="9" spans="1:14" ht="40.5" customHeight="1">
      <c r="A9" s="83"/>
      <c r="B9" s="23"/>
      <c r="C9" s="93" t="s">
        <v>36</v>
      </c>
      <c r="D9" s="91">
        <v>1125</v>
      </c>
      <c r="E9" s="92">
        <v>109.9</v>
      </c>
      <c r="F9" s="92">
        <v>118.9</v>
      </c>
      <c r="G9" s="92">
        <v>115.5</v>
      </c>
      <c r="H9" s="92">
        <v>113.4</v>
      </c>
      <c r="I9" s="92">
        <v>110</v>
      </c>
      <c r="J9" s="367">
        <f t="shared" si="0"/>
        <v>114.45</v>
      </c>
      <c r="K9" s="92">
        <v>102.6</v>
      </c>
      <c r="L9" s="92">
        <v>99.01</v>
      </c>
      <c r="M9" s="92">
        <v>101.6</v>
      </c>
      <c r="N9" s="580"/>
    </row>
    <row r="10" spans="1:14" ht="36" customHeight="1">
      <c r="A10" s="83"/>
      <c r="B10" s="23"/>
      <c r="C10" s="93" t="s">
        <v>37</v>
      </c>
      <c r="D10" s="91">
        <v>286</v>
      </c>
      <c r="E10" s="92">
        <v>128.475</v>
      </c>
      <c r="F10" s="92">
        <v>136</v>
      </c>
      <c r="G10" s="92">
        <v>132.2</v>
      </c>
      <c r="H10" s="92">
        <v>134.54</v>
      </c>
      <c r="I10" s="92">
        <v>132.1</v>
      </c>
      <c r="J10" s="367">
        <f t="shared" si="0"/>
        <v>133.71</v>
      </c>
      <c r="K10" s="92">
        <v>122.6</v>
      </c>
      <c r="L10" s="92">
        <v>118.8</v>
      </c>
      <c r="M10" s="92">
        <v>120.4</v>
      </c>
      <c r="N10" s="580"/>
    </row>
    <row r="11" spans="1:14" ht="41.25" customHeight="1">
      <c r="A11" s="83"/>
      <c r="B11" s="23"/>
      <c r="C11" s="93" t="s">
        <v>38</v>
      </c>
      <c r="D11" s="91">
        <v>172</v>
      </c>
      <c r="E11" s="92">
        <v>111.55</v>
      </c>
      <c r="F11" s="92">
        <v>120.7</v>
      </c>
      <c r="G11" s="92">
        <v>117.4</v>
      </c>
      <c r="H11" s="92">
        <v>115.6</v>
      </c>
      <c r="I11" s="92">
        <v>113.2</v>
      </c>
      <c r="J11" s="367">
        <f t="shared" si="0"/>
        <v>116.72500000000001</v>
      </c>
      <c r="K11" s="92">
        <v>105.9</v>
      </c>
      <c r="L11" s="92">
        <v>102.6</v>
      </c>
      <c r="M11" s="92">
        <v>105</v>
      </c>
      <c r="N11" s="580"/>
    </row>
    <row r="12" spans="1:14" ht="32.25" customHeight="1">
      <c r="A12" s="83"/>
      <c r="B12" s="23"/>
      <c r="C12" s="93" t="s">
        <v>39</v>
      </c>
      <c r="D12" s="91">
        <v>3209</v>
      </c>
      <c r="E12" s="92">
        <v>123.275</v>
      </c>
      <c r="F12" s="92">
        <v>136</v>
      </c>
      <c r="G12" s="92">
        <v>132.3</v>
      </c>
      <c r="H12" s="92">
        <v>130.7</v>
      </c>
      <c r="I12" s="92">
        <v>130.3</v>
      </c>
      <c r="J12" s="367">
        <f t="shared" si="0"/>
        <v>132.325</v>
      </c>
      <c r="K12" s="92">
        <v>124.6</v>
      </c>
      <c r="L12" s="92">
        <v>126.4</v>
      </c>
      <c r="M12" s="92">
        <v>127.6</v>
      </c>
      <c r="N12" s="580"/>
    </row>
    <row r="13" spans="1:14" ht="32.25" customHeight="1">
      <c r="A13" s="83"/>
      <c r="B13" s="23"/>
      <c r="C13" s="93" t="s">
        <v>40</v>
      </c>
      <c r="D13" s="91">
        <v>25</v>
      </c>
      <c r="E13" s="92">
        <v>118.775</v>
      </c>
      <c r="F13" s="92">
        <v>131</v>
      </c>
      <c r="G13" s="92">
        <v>128.4</v>
      </c>
      <c r="H13" s="92">
        <v>128.4</v>
      </c>
      <c r="I13" s="92">
        <v>131</v>
      </c>
      <c r="J13" s="367">
        <f t="shared" si="0"/>
        <v>129.7</v>
      </c>
      <c r="K13" s="92">
        <v>125.8</v>
      </c>
      <c r="L13" s="92">
        <v>125.8</v>
      </c>
      <c r="M13" s="92">
        <v>125.8</v>
      </c>
      <c r="N13" s="580"/>
    </row>
    <row r="14" spans="1:14" ht="20.25" customHeight="1">
      <c r="A14" s="83"/>
      <c r="B14" s="23"/>
      <c r="C14" s="94" t="s">
        <v>41</v>
      </c>
      <c r="D14" s="95">
        <v>124</v>
      </c>
      <c r="E14" s="96">
        <v>168.625</v>
      </c>
      <c r="F14" s="96">
        <v>182.7</v>
      </c>
      <c r="G14" s="96">
        <v>190.1</v>
      </c>
      <c r="H14" s="96">
        <v>189.4</v>
      </c>
      <c r="I14" s="96">
        <v>191.5</v>
      </c>
      <c r="J14" s="368">
        <f t="shared" si="0"/>
        <v>188.42499999999998</v>
      </c>
      <c r="K14" s="96">
        <v>186.9</v>
      </c>
      <c r="L14" s="96">
        <v>195.7</v>
      </c>
      <c r="M14" s="96">
        <v>201.4</v>
      </c>
      <c r="N14" s="580"/>
    </row>
    <row r="15" spans="1:14" ht="20.25" customHeight="1">
      <c r="A15" s="83"/>
      <c r="B15" s="23"/>
      <c r="C15" s="90" t="s">
        <v>42</v>
      </c>
      <c r="D15" s="91">
        <v>38</v>
      </c>
      <c r="E15" s="92">
        <v>115.85</v>
      </c>
      <c r="F15" s="92">
        <v>126.9</v>
      </c>
      <c r="G15" s="92">
        <v>124.8</v>
      </c>
      <c r="H15" s="92">
        <v>122.4</v>
      </c>
      <c r="I15" s="92">
        <v>122.5</v>
      </c>
      <c r="J15" s="367">
        <f t="shared" si="0"/>
        <v>124.15</v>
      </c>
      <c r="K15" s="92">
        <v>116.1</v>
      </c>
      <c r="L15" s="92">
        <v>110.8</v>
      </c>
      <c r="M15" s="92">
        <v>114.4</v>
      </c>
      <c r="N15" s="580"/>
    </row>
    <row r="16" spans="1:14" ht="20.25" customHeight="1">
      <c r="A16" s="83"/>
      <c r="B16" s="85"/>
      <c r="C16" s="90" t="s">
        <v>43</v>
      </c>
      <c r="D16" s="91">
        <v>86</v>
      </c>
      <c r="E16" s="97">
        <v>191.925</v>
      </c>
      <c r="F16" s="97">
        <v>207.4</v>
      </c>
      <c r="G16" s="97">
        <v>218.9</v>
      </c>
      <c r="H16" s="97">
        <v>219</v>
      </c>
      <c r="I16" s="97">
        <v>222</v>
      </c>
      <c r="J16" s="369">
        <f t="shared" si="0"/>
        <v>216.825</v>
      </c>
      <c r="K16" s="97">
        <v>218.1</v>
      </c>
      <c r="L16" s="97">
        <v>233.2</v>
      </c>
      <c r="M16" s="97">
        <v>239.8</v>
      </c>
      <c r="N16" s="580"/>
    </row>
    <row r="17" spans="1:14" ht="5.25" customHeight="1">
      <c r="A17" s="267"/>
      <c r="B17" s="103"/>
      <c r="C17" s="283"/>
      <c r="D17" s="280"/>
      <c r="E17" s="281"/>
      <c r="F17" s="281"/>
      <c r="G17" s="281"/>
      <c r="H17" s="281"/>
      <c r="I17" s="281"/>
      <c r="J17" s="370"/>
      <c r="K17" s="281"/>
      <c r="L17" s="281"/>
      <c r="M17" s="281"/>
      <c r="N17" s="580"/>
    </row>
    <row r="18" spans="1:14" ht="20.25" customHeight="1">
      <c r="A18" s="75" t="s">
        <v>30</v>
      </c>
      <c r="B18" s="100"/>
      <c r="C18" s="99"/>
      <c r="D18" s="101"/>
      <c r="E18" s="102"/>
      <c r="F18" s="102"/>
      <c r="G18" s="102"/>
      <c r="H18" s="102"/>
      <c r="I18" s="102"/>
      <c r="J18" s="102"/>
      <c r="K18" s="102"/>
      <c r="L18" s="102"/>
      <c r="M18" s="102"/>
      <c r="N18" s="580"/>
    </row>
    <row r="19" spans="1:14" ht="20.25" customHeight="1">
      <c r="A19" s="76" t="s">
        <v>31</v>
      </c>
      <c r="B19" s="100"/>
      <c r="C19" s="99"/>
      <c r="D19" s="101"/>
      <c r="E19" s="102"/>
      <c r="F19" s="102"/>
      <c r="G19" s="102"/>
      <c r="H19" s="102"/>
      <c r="I19" s="102"/>
      <c r="J19" s="102"/>
      <c r="K19" s="102"/>
      <c r="L19" s="102"/>
      <c r="M19" s="102"/>
      <c r="N19" s="580"/>
    </row>
    <row r="20" spans="1:14" ht="20.25" customHeight="1">
      <c r="A20" s="76" t="s">
        <v>32</v>
      </c>
      <c r="N20" s="580"/>
    </row>
    <row r="21" ht="12.75">
      <c r="N21" s="27"/>
    </row>
    <row r="22" ht="12.75">
      <c r="N22" s="27"/>
    </row>
    <row r="23" ht="12.75">
      <c r="N23" s="27"/>
    </row>
    <row r="24" ht="12.75">
      <c r="N24" s="27"/>
    </row>
    <row r="25" ht="12.75">
      <c r="N25" s="27"/>
    </row>
  </sheetData>
  <sheetProtection/>
  <mergeCells count="3">
    <mergeCell ref="N1:N20"/>
    <mergeCell ref="F4:J4"/>
    <mergeCell ref="K4:M4"/>
  </mergeCells>
  <printOptions/>
  <pageMargins left="0.51" right="0.19" top="0.59" bottom="0.25" header="0.44" footer="0.3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1">
      <selection activeCell="M8" sqref="M8"/>
    </sheetView>
  </sheetViews>
  <sheetFormatPr defaultColWidth="9.33203125" defaultRowHeight="12.75"/>
  <cols>
    <col min="1" max="1" width="8" style="0" customWidth="1"/>
    <col min="2" max="2" width="0.65625" style="0" hidden="1" customWidth="1"/>
    <col min="3" max="3" width="1.0078125" style="0" hidden="1" customWidth="1"/>
    <col min="4" max="4" width="47.16015625" style="0" customWidth="1"/>
    <col min="5" max="7" width="10.16015625" style="0" customWidth="1"/>
    <col min="8" max="8" width="10" style="0" customWidth="1"/>
    <col min="9" max="9" width="9.83203125" style="0" customWidth="1"/>
    <col min="10" max="10" width="10" style="0" customWidth="1"/>
    <col min="11" max="11" width="9.83203125" style="0" bestFit="1" customWidth="1"/>
    <col min="12" max="12" width="9.33203125" style="0" customWidth="1"/>
    <col min="13" max="13" width="10.16015625" style="0" customWidth="1"/>
    <col min="14" max="14" width="10.33203125" style="0" customWidth="1"/>
    <col min="15" max="15" width="4.5" style="0" customWidth="1"/>
  </cols>
  <sheetData>
    <row r="1" spans="1:15" ht="21.75" customHeight="1">
      <c r="A1" s="18" t="s">
        <v>238</v>
      </c>
      <c r="B1" s="19"/>
      <c r="C1" s="19"/>
      <c r="D1" s="19"/>
      <c r="E1" s="20"/>
      <c r="O1" s="570">
        <v>12</v>
      </c>
    </row>
    <row r="2" spans="1:15" ht="21.75" customHeight="1">
      <c r="A2" s="18"/>
      <c r="B2" s="19"/>
      <c r="C2" s="19"/>
      <c r="D2" s="409"/>
      <c r="E2" s="20"/>
      <c r="F2" s="158"/>
      <c r="G2" s="158"/>
      <c r="J2" s="158"/>
      <c r="K2" s="158"/>
      <c r="L2" s="158" t="s">
        <v>59</v>
      </c>
      <c r="O2" s="570"/>
    </row>
    <row r="3" spans="1:15" ht="2.25" customHeight="1">
      <c r="A3" s="103"/>
      <c r="B3" s="104"/>
      <c r="C3" s="104"/>
      <c r="D3" s="104"/>
      <c r="E3" s="105"/>
      <c r="F3" s="27"/>
      <c r="G3" s="27"/>
      <c r="H3" s="27"/>
      <c r="I3" s="27"/>
      <c r="J3" s="27"/>
      <c r="K3" s="27"/>
      <c r="L3" s="27"/>
      <c r="M3" s="27"/>
      <c r="N3" s="27"/>
      <c r="O3" s="580"/>
    </row>
    <row r="4" spans="1:15" ht="27" customHeight="1">
      <c r="A4" s="106"/>
      <c r="B4" s="107"/>
      <c r="C4" s="107"/>
      <c r="D4" s="108"/>
      <c r="E4" s="77"/>
      <c r="F4" s="573" t="s">
        <v>126</v>
      </c>
      <c r="G4" s="574"/>
      <c r="H4" s="574"/>
      <c r="I4" s="574"/>
      <c r="J4" s="574"/>
      <c r="K4" s="574"/>
      <c r="L4" s="574"/>
      <c r="M4" s="574"/>
      <c r="N4" s="575"/>
      <c r="O4" s="580"/>
    </row>
    <row r="5" spans="1:15" ht="27" customHeight="1">
      <c r="A5" s="42" t="s">
        <v>14</v>
      </c>
      <c r="B5" s="108"/>
      <c r="C5" s="108"/>
      <c r="D5" s="109" t="s">
        <v>15</v>
      </c>
      <c r="E5" s="110" t="s">
        <v>9</v>
      </c>
      <c r="F5" s="472" t="s">
        <v>199</v>
      </c>
      <c r="G5" s="473" t="s">
        <v>204</v>
      </c>
      <c r="H5" s="474" t="s">
        <v>208</v>
      </c>
      <c r="I5" s="473" t="s">
        <v>218</v>
      </c>
      <c r="J5" s="527" t="s">
        <v>219</v>
      </c>
      <c r="K5" s="530" t="s">
        <v>220</v>
      </c>
      <c r="L5" s="474" t="s">
        <v>199</v>
      </c>
      <c r="M5" s="473" t="s">
        <v>204</v>
      </c>
      <c r="N5" s="473" t="s">
        <v>208</v>
      </c>
      <c r="O5" s="580"/>
    </row>
    <row r="6" spans="1:15" ht="13.5" customHeight="1">
      <c r="A6" s="77"/>
      <c r="B6" s="111"/>
      <c r="C6" s="108"/>
      <c r="D6" s="109"/>
      <c r="E6" s="110"/>
      <c r="F6" s="472" t="s">
        <v>45</v>
      </c>
      <c r="G6" s="475" t="s">
        <v>45</v>
      </c>
      <c r="H6" s="476" t="s">
        <v>45</v>
      </c>
      <c r="I6" s="475" t="s">
        <v>45</v>
      </c>
      <c r="J6" s="528" t="s">
        <v>45</v>
      </c>
      <c r="K6" s="531" t="s">
        <v>45</v>
      </c>
      <c r="L6" s="476" t="s">
        <v>45</v>
      </c>
      <c r="M6" s="475" t="s">
        <v>45</v>
      </c>
      <c r="N6" s="475" t="s">
        <v>45</v>
      </c>
      <c r="O6" s="580"/>
    </row>
    <row r="7" spans="1:15" ht="13.5" customHeight="1">
      <c r="A7" s="33"/>
      <c r="B7" s="34"/>
      <c r="C7" s="35"/>
      <c r="D7" s="112"/>
      <c r="E7" s="37"/>
      <c r="F7" s="477" t="s">
        <v>204</v>
      </c>
      <c r="G7" s="478" t="s">
        <v>208</v>
      </c>
      <c r="H7" s="479" t="s">
        <v>218</v>
      </c>
      <c r="I7" s="478" t="s">
        <v>219</v>
      </c>
      <c r="J7" s="529" t="s">
        <v>220</v>
      </c>
      <c r="K7" s="532" t="s">
        <v>244</v>
      </c>
      <c r="L7" s="479" t="s">
        <v>219</v>
      </c>
      <c r="M7" s="478" t="s">
        <v>220</v>
      </c>
      <c r="N7" s="478" t="s">
        <v>244</v>
      </c>
      <c r="O7" s="580"/>
    </row>
    <row r="8" spans="1:15" ht="36.75" customHeight="1">
      <c r="A8" s="77"/>
      <c r="B8" s="111"/>
      <c r="C8" s="108"/>
      <c r="D8" s="285" t="s">
        <v>44</v>
      </c>
      <c r="E8" s="263">
        <v>10000</v>
      </c>
      <c r="F8" s="309">
        <f>'Table-4'!G7/'Table-4'!F7*100-100</f>
        <v>-2.0914020139426697</v>
      </c>
      <c r="G8" s="309">
        <f>'Table-4'!H7/'Table-4'!G7*100-100</f>
        <v>0</v>
      </c>
      <c r="H8" s="309">
        <f>'Table-4'!I7/'Table-4'!H7*100-100</f>
        <v>-0.07911392405064532</v>
      </c>
      <c r="I8" s="309">
        <f>'Table-4'!K7/'Table-4'!I7*100-100</f>
        <v>-3.483768804433879</v>
      </c>
      <c r="J8" s="309">
        <f>'Table-4'!L7/'Table-4'!K7*100-100</f>
        <v>0.41017227235438725</v>
      </c>
      <c r="K8" s="310">
        <f>'Table-4'!M7/'Table-4'!L7*100-100</f>
        <v>-1.797385620915037</v>
      </c>
      <c r="L8" s="480">
        <f>'Table-4'!K7/'Table-4'!F7*100-100</f>
        <v>-5.577072037180471</v>
      </c>
      <c r="M8" s="309">
        <f>'Table-4'!L7/'Table-4'!G7*100-100</f>
        <v>-3.1645569620253156</v>
      </c>
      <c r="N8" s="436">
        <f>'Table-4'!M7/'Table-4'!H7*100-100</f>
        <v>-4.905063291139243</v>
      </c>
      <c r="O8" s="580"/>
    </row>
    <row r="9" spans="1:15" ht="39.75" customHeight="1">
      <c r="A9" s="42">
        <v>0</v>
      </c>
      <c r="B9" s="43"/>
      <c r="C9" s="44" t="s">
        <v>17</v>
      </c>
      <c r="D9" s="428" t="s">
        <v>17</v>
      </c>
      <c r="E9" s="481">
        <v>2942</v>
      </c>
      <c r="F9" s="309">
        <f>'Table-4'!G8/'Table-4'!F8*100-100</f>
        <v>0.3127443315089806</v>
      </c>
      <c r="G9" s="309">
        <f>'Table-4'!H8/'Table-4'!G8*100-100</f>
        <v>1.325019485580654</v>
      </c>
      <c r="H9" s="309">
        <f>'Table-4'!I8/'Table-4'!H8*100-100</f>
        <v>1.1538461538461462</v>
      </c>
      <c r="I9" s="309">
        <f>'Table-4'!K8/'Table-4'!I8*100-100</f>
        <v>0.07604562737641629</v>
      </c>
      <c r="J9" s="309">
        <f>'Table-4'!L8/'Table-4'!K8*100-100</f>
        <v>3.951367781155028</v>
      </c>
      <c r="K9" s="310">
        <f>'Table-4'!M8/'Table-4'!L8*100-100</f>
        <v>-7.967836257309941</v>
      </c>
      <c r="L9" s="480">
        <f>'Table-4'!K8/'Table-4'!F8*100-100</f>
        <v>2.892885066458149</v>
      </c>
      <c r="M9" s="309">
        <f>'Table-4'!L8/'Table-4'!G8*100-100</f>
        <v>6.625097427903356</v>
      </c>
      <c r="N9" s="437">
        <f>'Table-4'!M8/'Table-4'!H8*100-100</f>
        <v>-3.153846153846146</v>
      </c>
      <c r="O9" s="580"/>
    </row>
    <row r="10" spans="1:15" ht="39.75" customHeight="1">
      <c r="A10" s="42">
        <v>2</v>
      </c>
      <c r="B10" s="56"/>
      <c r="C10" s="576" t="s">
        <v>23</v>
      </c>
      <c r="D10" s="577"/>
      <c r="E10" s="482">
        <v>31</v>
      </c>
      <c r="F10" s="309">
        <f>'Table-4'!G9/'Table-4'!F9*100-100</f>
        <v>-2.327746741154556</v>
      </c>
      <c r="G10" s="309">
        <f>'Table-4'!H9/'Table-4'!G9*100-100</f>
        <v>8.102955195424215</v>
      </c>
      <c r="H10" s="309">
        <f>'Table-4'!I9/'Table-4'!H9*100-100</f>
        <v>-3.2627865961199234</v>
      </c>
      <c r="I10" s="309">
        <f>'Table-4'!K9/'Table-4'!I9*100-100</f>
        <v>-6.016408386508658</v>
      </c>
      <c r="J10" s="309">
        <f>'Table-4'!L9/'Table-4'!K9*100-100</f>
        <v>7.080504364694477</v>
      </c>
      <c r="K10" s="310">
        <f>'Table-4'!M9/'Table-4'!L9*100-100</f>
        <v>10.507246376811594</v>
      </c>
      <c r="L10" s="480">
        <f>'Table-4'!K9/'Table-4'!F9*100-100</f>
        <v>-4.003724394785863</v>
      </c>
      <c r="M10" s="309">
        <f>'Table-4'!L9/'Table-4'!G9*100-100</f>
        <v>5.243088655862721</v>
      </c>
      <c r="N10" s="437">
        <f>'Table-4'!M9/'Table-4'!H9*100-100</f>
        <v>7.583774250440925</v>
      </c>
      <c r="O10" s="580"/>
    </row>
    <row r="11" spans="1:15" ht="39.75" customHeight="1">
      <c r="A11" s="42">
        <v>5</v>
      </c>
      <c r="B11" s="43"/>
      <c r="C11" s="576" t="s">
        <v>147</v>
      </c>
      <c r="D11" s="577"/>
      <c r="E11" s="482">
        <v>21</v>
      </c>
      <c r="F11" s="309">
        <f>'Table-4'!G10/'Table-4'!F10*100-100</f>
        <v>-1.9900497512437738</v>
      </c>
      <c r="G11" s="309">
        <f>'Table-4'!H10/'Table-4'!G10*100-100</f>
        <v>0</v>
      </c>
      <c r="H11" s="309">
        <f>'Table-4'!I10/'Table-4'!H10*100-100</f>
        <v>2.0304568527918576</v>
      </c>
      <c r="I11" s="309">
        <f>'Table-4'!K10/'Table-4'!I10*100-100</f>
        <v>-4.051172707889123</v>
      </c>
      <c r="J11" s="309">
        <f>'Table-4'!L10/'Table-4'!K10*100-100</f>
        <v>0</v>
      </c>
      <c r="K11" s="310">
        <f>'Table-4'!M10/'Table-4'!L10*100-100</f>
        <v>0</v>
      </c>
      <c r="L11" s="480">
        <f>'Table-4'!K10/'Table-4'!F10*100-100</f>
        <v>-4.051172707889123</v>
      </c>
      <c r="M11" s="309">
        <f>'Table-4'!L10/'Table-4'!G10*100-100</f>
        <v>-2.1029731689630182</v>
      </c>
      <c r="N11" s="437">
        <f>'Table-4'!M10/'Table-4'!H10*100-100</f>
        <v>-2.1029731689630182</v>
      </c>
      <c r="O11" s="580"/>
    </row>
    <row r="12" spans="1:15" ht="39.75" customHeight="1">
      <c r="A12" s="42">
        <v>6</v>
      </c>
      <c r="B12" s="43"/>
      <c r="C12" s="576" t="s">
        <v>26</v>
      </c>
      <c r="D12" s="577"/>
      <c r="E12" s="481">
        <v>293</v>
      </c>
      <c r="F12" s="309">
        <f>'Table-4'!G11/'Table-4'!F11*100-100</f>
        <v>-2.173913043478265</v>
      </c>
      <c r="G12" s="309">
        <f>'Table-4'!H11/'Table-4'!G11*100-100</f>
        <v>-0.3555555555555685</v>
      </c>
      <c r="H12" s="309">
        <f>'Table-4'!I11/'Table-4'!H11*100-100</f>
        <v>14.094558429973247</v>
      </c>
      <c r="I12" s="309">
        <f>'Table-4'!K11/'Table-4'!I11*100-100</f>
        <v>-2.6583268178264348</v>
      </c>
      <c r="J12" s="309">
        <f>'Table-4'!L11/'Table-4'!K11*100-100</f>
        <v>-1.9277108433735037</v>
      </c>
      <c r="K12" s="310">
        <f>'Table-4'!M11/'Table-4'!L11*100-100</f>
        <v>-0.6552006552006446</v>
      </c>
      <c r="L12" s="480">
        <f>'Table-4'!K11/'Table-4'!F11*100-100</f>
        <v>8.26086956521739</v>
      </c>
      <c r="M12" s="309">
        <f>'Table-4'!L11/'Table-4'!G11*100-100</f>
        <v>8.533333333333331</v>
      </c>
      <c r="N12" s="437">
        <f>'Table-4'!M11/'Table-4'!H11*100-100</f>
        <v>8.206958073148968</v>
      </c>
      <c r="O12" s="580"/>
    </row>
    <row r="13" spans="1:15" s="492" customFormat="1" ht="39.75" customHeight="1">
      <c r="A13" s="483">
        <v>8</v>
      </c>
      <c r="B13" s="484"/>
      <c r="C13" s="485"/>
      <c r="D13" s="486" t="s">
        <v>33</v>
      </c>
      <c r="E13" s="487">
        <v>6713</v>
      </c>
      <c r="F13" s="488">
        <f>'Table-4'!G12/'Table-4'!F12*100-100</f>
        <v>-3.146584804297774</v>
      </c>
      <c r="G13" s="488">
        <f>'Table-4'!H12/'Table-4'!G12*100-100</f>
        <v>-0.5863708399366061</v>
      </c>
      <c r="H13" s="488">
        <f>'Table-4'!I12/'Table-4'!H12*100-100</f>
        <v>-1.1637175195281344</v>
      </c>
      <c r="I13" s="488">
        <f>'Table-4'!K12/'Table-4'!I12*100-100</f>
        <v>-5.241935483870961</v>
      </c>
      <c r="J13" s="488">
        <f>'Table-4'!L12/'Table-4'!K12*100-100</f>
        <v>-1.1914893617021391</v>
      </c>
      <c r="K13" s="490">
        <f>'Table-4'!M12/'Table-4'!L12*100-100</f>
        <v>1.2919896640826778</v>
      </c>
      <c r="L13" s="491">
        <f>'Table-4'!K12/'Table-4'!F12*100-100</f>
        <v>-9.823484267075983</v>
      </c>
      <c r="M13" s="488">
        <f>'Table-4'!L12/'Table-4'!G12*100-100</f>
        <v>-8.003169572107765</v>
      </c>
      <c r="N13" s="489">
        <f>'Table-4'!M12/'Table-4'!H12*100-100</f>
        <v>-6.264945002391201</v>
      </c>
      <c r="O13" s="580"/>
    </row>
    <row r="14" spans="1:15" ht="7.5" customHeight="1">
      <c r="A14" s="24"/>
      <c r="B14" s="24"/>
      <c r="C14" s="24"/>
      <c r="D14" s="24"/>
      <c r="E14" s="74"/>
      <c r="F14" s="113"/>
      <c r="G14" s="113"/>
      <c r="H14" s="493"/>
      <c r="I14" s="113"/>
      <c r="J14" s="113"/>
      <c r="K14" s="113"/>
      <c r="L14" s="113"/>
      <c r="M14" s="113"/>
      <c r="N14" s="113"/>
      <c r="O14" s="580"/>
    </row>
    <row r="15" spans="1:15" ht="20.25" customHeight="1">
      <c r="A15" s="75" t="s">
        <v>30</v>
      </c>
      <c r="B15" s="24"/>
      <c r="C15" s="24"/>
      <c r="D15" s="24"/>
      <c r="E15" s="74"/>
      <c r="F15" s="113"/>
      <c r="G15" s="113"/>
      <c r="H15" s="113"/>
      <c r="I15" s="113"/>
      <c r="J15" s="113"/>
      <c r="K15" s="113"/>
      <c r="L15" s="113"/>
      <c r="M15" s="113"/>
      <c r="N15" s="113"/>
      <c r="O15" s="580"/>
    </row>
    <row r="16" spans="1:15" ht="20.25" customHeight="1">
      <c r="A16" s="76"/>
      <c r="B16" s="24"/>
      <c r="C16" s="24"/>
      <c r="D16" s="24"/>
      <c r="E16" s="74"/>
      <c r="F16" s="113"/>
      <c r="G16" s="113"/>
      <c r="H16" s="113"/>
      <c r="I16" s="113"/>
      <c r="J16" s="113"/>
      <c r="K16" s="113"/>
      <c r="L16" s="113"/>
      <c r="M16" s="113"/>
      <c r="N16" s="113"/>
      <c r="O16" s="580"/>
    </row>
    <row r="17" spans="1:15" ht="20.25" customHeight="1">
      <c r="A17" s="24"/>
      <c r="B17" s="24"/>
      <c r="C17" s="24"/>
      <c r="D17" s="24"/>
      <c r="E17" s="74"/>
      <c r="F17" s="113"/>
      <c r="G17" s="113"/>
      <c r="H17" s="113"/>
      <c r="I17" s="113"/>
      <c r="J17" s="113"/>
      <c r="K17" s="113"/>
      <c r="L17" s="113"/>
      <c r="M17" s="113"/>
      <c r="N17" s="113"/>
      <c r="O17" s="27"/>
    </row>
    <row r="18" spans="6:14" ht="20.25" customHeight="1">
      <c r="F18" s="494"/>
      <c r="G18" s="114"/>
      <c r="H18" s="114"/>
      <c r="I18" s="114"/>
      <c r="J18" s="114"/>
      <c r="K18" s="114"/>
      <c r="L18" s="114"/>
      <c r="M18" s="114"/>
      <c r="N18" s="114"/>
    </row>
    <row r="19" spans="6:14" ht="12.75">
      <c r="F19" s="114"/>
      <c r="G19" s="114"/>
      <c r="H19" s="114"/>
      <c r="I19" s="114"/>
      <c r="J19" s="114"/>
      <c r="K19" s="114"/>
      <c r="L19" s="114"/>
      <c r="M19" s="114"/>
      <c r="N19" s="114"/>
    </row>
    <row r="20" spans="6:14" ht="12.75">
      <c r="F20" s="114"/>
      <c r="G20" s="114"/>
      <c r="H20" s="114"/>
      <c r="I20" s="114"/>
      <c r="J20" s="114"/>
      <c r="K20" s="114"/>
      <c r="L20" s="114"/>
      <c r="M20" s="114"/>
      <c r="N20" s="114"/>
    </row>
    <row r="21" spans="6:14" ht="12.75">
      <c r="F21" s="114"/>
      <c r="G21" s="114"/>
      <c r="H21" s="114"/>
      <c r="I21" s="114"/>
      <c r="J21" s="114"/>
      <c r="K21" s="114"/>
      <c r="L21" s="114"/>
      <c r="M21" s="114"/>
      <c r="N21" s="114"/>
    </row>
    <row r="22" spans="6:14" ht="12.75">
      <c r="F22" s="114"/>
      <c r="G22" s="114"/>
      <c r="H22" s="114"/>
      <c r="I22" s="114"/>
      <c r="J22" s="114"/>
      <c r="K22" s="114"/>
      <c r="L22" s="114"/>
      <c r="M22" s="114"/>
      <c r="N22" s="114"/>
    </row>
    <row r="23" spans="6:14" ht="12.75">
      <c r="F23" s="114"/>
      <c r="G23" s="114"/>
      <c r="H23" s="114"/>
      <c r="I23" s="114"/>
      <c r="J23" s="114"/>
      <c r="K23" s="114"/>
      <c r="L23" s="114"/>
      <c r="M23" s="114"/>
      <c r="N23" s="114"/>
    </row>
    <row r="24" spans="6:14" ht="12.75">
      <c r="F24" s="114"/>
      <c r="G24" s="114"/>
      <c r="H24" s="114"/>
      <c r="I24" s="114"/>
      <c r="J24" s="114"/>
      <c r="K24" s="114"/>
      <c r="L24" s="114"/>
      <c r="M24" s="114"/>
      <c r="N24" s="114"/>
    </row>
    <row r="25" spans="6:14" ht="12.75">
      <c r="F25" s="114"/>
      <c r="G25" s="114"/>
      <c r="H25" s="114"/>
      <c r="I25" s="114"/>
      <c r="J25" s="114"/>
      <c r="K25" s="114"/>
      <c r="L25" s="114"/>
      <c r="M25" s="114"/>
      <c r="N25" s="114"/>
    </row>
    <row r="26" spans="6:14" ht="12.75">
      <c r="F26" s="114"/>
      <c r="G26" s="114"/>
      <c r="H26" s="114"/>
      <c r="I26" s="114"/>
      <c r="J26" s="114"/>
      <c r="K26" s="114"/>
      <c r="L26" s="114"/>
      <c r="M26" s="114"/>
      <c r="N26" s="114"/>
    </row>
    <row r="27" spans="6:14" ht="12.75">
      <c r="F27" s="114"/>
      <c r="G27" s="114"/>
      <c r="H27" s="114"/>
      <c r="I27" s="114"/>
      <c r="J27" s="114"/>
      <c r="K27" s="114"/>
      <c r="L27" s="114"/>
      <c r="M27" s="114"/>
      <c r="N27" s="114"/>
    </row>
    <row r="28" spans="6:14" ht="12.75">
      <c r="F28" s="114"/>
      <c r="G28" s="114"/>
      <c r="H28" s="114"/>
      <c r="I28" s="114"/>
      <c r="J28" s="114"/>
      <c r="K28" s="114"/>
      <c r="L28" s="114"/>
      <c r="M28" s="114"/>
      <c r="N28" s="114"/>
    </row>
    <row r="29" spans="6:14" ht="12.75">
      <c r="F29" s="114"/>
      <c r="G29" s="114"/>
      <c r="H29" s="114"/>
      <c r="I29" s="114"/>
      <c r="J29" s="114"/>
      <c r="K29" s="114"/>
      <c r="L29" s="114"/>
      <c r="M29" s="114"/>
      <c r="N29" s="114"/>
    </row>
    <row r="30" spans="6:14" ht="12.75">
      <c r="F30" s="114"/>
      <c r="G30" s="114"/>
      <c r="H30" s="114"/>
      <c r="I30" s="114"/>
      <c r="J30" s="114"/>
      <c r="K30" s="114"/>
      <c r="L30" s="114"/>
      <c r="M30" s="114"/>
      <c r="N30" s="114"/>
    </row>
    <row r="31" spans="6:14" ht="12.75">
      <c r="F31" s="114"/>
      <c r="G31" s="114"/>
      <c r="H31" s="114"/>
      <c r="I31" s="114"/>
      <c r="J31" s="114"/>
      <c r="K31" s="114"/>
      <c r="L31" s="114"/>
      <c r="M31" s="114"/>
      <c r="N31" s="114"/>
    </row>
    <row r="32" spans="6:14" ht="12.75">
      <c r="F32" s="114"/>
      <c r="G32" s="114"/>
      <c r="H32" s="114"/>
      <c r="I32" s="114"/>
      <c r="J32" s="114"/>
      <c r="K32" s="114"/>
      <c r="L32" s="114"/>
      <c r="M32" s="114"/>
      <c r="N32" s="114"/>
    </row>
    <row r="33" spans="6:14" ht="12.75">
      <c r="F33" s="114"/>
      <c r="G33" s="114"/>
      <c r="H33" s="114"/>
      <c r="I33" s="114"/>
      <c r="J33" s="114"/>
      <c r="K33" s="114"/>
      <c r="L33" s="114"/>
      <c r="M33" s="114"/>
      <c r="N33" s="114"/>
    </row>
    <row r="34" spans="6:14" ht="12.75">
      <c r="F34" s="114"/>
      <c r="G34" s="114"/>
      <c r="H34" s="114"/>
      <c r="I34" s="114"/>
      <c r="J34" s="114"/>
      <c r="K34" s="114"/>
      <c r="L34" s="114"/>
      <c r="M34" s="114"/>
      <c r="N34" s="114"/>
    </row>
    <row r="35" spans="6:14" ht="12.75">
      <c r="F35" s="114"/>
      <c r="G35" s="114"/>
      <c r="H35" s="114"/>
      <c r="I35" s="114"/>
      <c r="J35" s="114"/>
      <c r="K35" s="114"/>
      <c r="L35" s="114"/>
      <c r="M35" s="114"/>
      <c r="N35" s="114"/>
    </row>
    <row r="36" spans="6:14" ht="12.75">
      <c r="F36" s="114"/>
      <c r="G36" s="114"/>
      <c r="H36" s="114"/>
      <c r="I36" s="114"/>
      <c r="J36" s="114"/>
      <c r="K36" s="114"/>
      <c r="L36" s="114"/>
      <c r="M36" s="114"/>
      <c r="N36" s="114"/>
    </row>
    <row r="37" spans="6:14" ht="12.75">
      <c r="F37" s="114"/>
      <c r="G37" s="114"/>
      <c r="H37" s="114"/>
      <c r="I37" s="114"/>
      <c r="J37" s="114"/>
      <c r="K37" s="114"/>
      <c r="L37" s="114"/>
      <c r="M37" s="114"/>
      <c r="N37" s="114"/>
    </row>
    <row r="38" spans="6:14" ht="12.75">
      <c r="F38" s="114"/>
      <c r="G38" s="114"/>
      <c r="H38" s="114"/>
      <c r="I38" s="114"/>
      <c r="J38" s="114"/>
      <c r="K38" s="114"/>
      <c r="L38" s="114"/>
      <c r="M38" s="114"/>
      <c r="N38" s="114"/>
    </row>
    <row r="39" spans="6:14" ht="12.75">
      <c r="F39" s="114"/>
      <c r="G39" s="114"/>
      <c r="H39" s="114"/>
      <c r="I39" s="114"/>
      <c r="J39" s="114"/>
      <c r="K39" s="114"/>
      <c r="L39" s="114"/>
      <c r="M39" s="114"/>
      <c r="N39" s="114"/>
    </row>
    <row r="40" spans="6:14" ht="12.75">
      <c r="F40" s="114"/>
      <c r="G40" s="114"/>
      <c r="H40" s="114"/>
      <c r="I40" s="114"/>
      <c r="J40" s="114"/>
      <c r="K40" s="114"/>
      <c r="L40" s="114"/>
      <c r="M40" s="114"/>
      <c r="N40" s="114"/>
    </row>
    <row r="41" spans="6:14" ht="12.75">
      <c r="F41" s="114"/>
      <c r="G41" s="114"/>
      <c r="H41" s="114"/>
      <c r="I41" s="114"/>
      <c r="J41" s="114"/>
      <c r="K41" s="114"/>
      <c r="L41" s="114"/>
      <c r="M41" s="114"/>
      <c r="N41" s="114"/>
    </row>
    <row r="42" spans="6:14" ht="12.75">
      <c r="F42" s="114"/>
      <c r="G42" s="114"/>
      <c r="H42" s="114"/>
      <c r="I42" s="114"/>
      <c r="J42" s="114"/>
      <c r="K42" s="114"/>
      <c r="L42" s="114"/>
      <c r="M42" s="114"/>
      <c r="N42" s="114"/>
    </row>
    <row r="43" spans="6:14" ht="12.75">
      <c r="F43" s="114"/>
      <c r="G43" s="114"/>
      <c r="H43" s="114"/>
      <c r="I43" s="114"/>
      <c r="J43" s="114"/>
      <c r="K43" s="114"/>
      <c r="L43" s="114"/>
      <c r="M43" s="114"/>
      <c r="N43" s="114"/>
    </row>
    <row r="44" spans="6:14" ht="12.75">
      <c r="F44" s="114"/>
      <c r="G44" s="114"/>
      <c r="H44" s="114"/>
      <c r="I44" s="114"/>
      <c r="J44" s="114"/>
      <c r="K44" s="114"/>
      <c r="L44" s="114"/>
      <c r="M44" s="114"/>
      <c r="N44" s="114"/>
    </row>
    <row r="45" spans="6:14" ht="12.75">
      <c r="F45" s="114"/>
      <c r="G45" s="114"/>
      <c r="H45" s="114"/>
      <c r="I45" s="114"/>
      <c r="J45" s="114"/>
      <c r="K45" s="114"/>
      <c r="L45" s="114"/>
      <c r="M45" s="114"/>
      <c r="N45" s="114"/>
    </row>
    <row r="46" spans="6:14" ht="12.75">
      <c r="F46" s="114"/>
      <c r="G46" s="114"/>
      <c r="H46" s="114"/>
      <c r="I46" s="114"/>
      <c r="J46" s="114"/>
      <c r="K46" s="114"/>
      <c r="L46" s="114"/>
      <c r="M46" s="114"/>
      <c r="N46" s="114"/>
    </row>
    <row r="47" spans="6:14" ht="12.75">
      <c r="F47" s="114"/>
      <c r="G47" s="114"/>
      <c r="H47" s="114"/>
      <c r="I47" s="114"/>
      <c r="J47" s="114"/>
      <c r="K47" s="114"/>
      <c r="L47" s="114"/>
      <c r="M47" s="114"/>
      <c r="N47" s="114"/>
    </row>
    <row r="48" spans="6:14" ht="12.75">
      <c r="F48" s="114"/>
      <c r="G48" s="114"/>
      <c r="H48" s="114"/>
      <c r="I48" s="114"/>
      <c r="J48" s="114"/>
      <c r="K48" s="114"/>
      <c r="L48" s="114"/>
      <c r="M48" s="114"/>
      <c r="N48" s="114"/>
    </row>
    <row r="49" spans="6:14" ht="12.75">
      <c r="F49" s="114"/>
      <c r="G49" s="114"/>
      <c r="H49" s="114"/>
      <c r="I49" s="114"/>
      <c r="J49" s="114"/>
      <c r="K49" s="114"/>
      <c r="L49" s="114"/>
      <c r="M49" s="114"/>
      <c r="N49" s="114"/>
    </row>
    <row r="50" spans="6:14" ht="12.75">
      <c r="F50" s="114"/>
      <c r="G50" s="114"/>
      <c r="H50" s="114"/>
      <c r="I50" s="114"/>
      <c r="J50" s="114"/>
      <c r="K50" s="114"/>
      <c r="L50" s="114"/>
      <c r="M50" s="114"/>
      <c r="N50" s="114"/>
    </row>
    <row r="51" spans="6:14" ht="12.75">
      <c r="F51" s="114"/>
      <c r="G51" s="114"/>
      <c r="H51" s="114"/>
      <c r="I51" s="114"/>
      <c r="J51" s="114"/>
      <c r="K51" s="114"/>
      <c r="L51" s="114"/>
      <c r="M51" s="114"/>
      <c r="N51" s="114"/>
    </row>
    <row r="52" spans="6:14" ht="12.75">
      <c r="F52" s="114"/>
      <c r="G52" s="114"/>
      <c r="H52" s="114"/>
      <c r="I52" s="114"/>
      <c r="J52" s="114"/>
      <c r="K52" s="114"/>
      <c r="L52" s="114"/>
      <c r="M52" s="114"/>
      <c r="N52" s="114"/>
    </row>
    <row r="53" spans="6:14" ht="12.75">
      <c r="F53" s="114"/>
      <c r="G53" s="114"/>
      <c r="H53" s="114"/>
      <c r="I53" s="114"/>
      <c r="J53" s="114"/>
      <c r="K53" s="114"/>
      <c r="L53" s="114"/>
      <c r="M53" s="114"/>
      <c r="N53" s="114"/>
    </row>
    <row r="54" spans="6:14" ht="12.75">
      <c r="F54" s="114"/>
      <c r="G54" s="114"/>
      <c r="H54" s="114"/>
      <c r="I54" s="114"/>
      <c r="J54" s="114"/>
      <c r="K54" s="114"/>
      <c r="L54" s="114"/>
      <c r="M54" s="114"/>
      <c r="N54" s="114"/>
    </row>
    <row r="55" spans="6:14" ht="12.75">
      <c r="F55" s="114"/>
      <c r="G55" s="114"/>
      <c r="H55" s="114"/>
      <c r="I55" s="114"/>
      <c r="J55" s="114"/>
      <c r="K55" s="114"/>
      <c r="L55" s="114"/>
      <c r="M55" s="114"/>
      <c r="N55" s="114"/>
    </row>
    <row r="56" spans="6:14" ht="12.75">
      <c r="F56" s="114"/>
      <c r="G56" s="114"/>
      <c r="H56" s="114"/>
      <c r="I56" s="114"/>
      <c r="J56" s="114"/>
      <c r="K56" s="114"/>
      <c r="L56" s="114"/>
      <c r="M56" s="114"/>
      <c r="N56" s="114"/>
    </row>
    <row r="57" spans="6:14" ht="12.75">
      <c r="F57" s="114"/>
      <c r="G57" s="114"/>
      <c r="H57" s="114"/>
      <c r="I57" s="114"/>
      <c r="J57" s="114"/>
      <c r="K57" s="114"/>
      <c r="L57" s="114"/>
      <c r="M57" s="114"/>
      <c r="N57" s="114"/>
    </row>
    <row r="58" spans="6:14" ht="12.75">
      <c r="F58" s="114"/>
      <c r="G58" s="114"/>
      <c r="H58" s="114"/>
      <c r="I58" s="114"/>
      <c r="J58" s="114"/>
      <c r="K58" s="114"/>
      <c r="L58" s="114"/>
      <c r="M58" s="114"/>
      <c r="N58" s="114"/>
    </row>
    <row r="59" spans="6:14" ht="12.75">
      <c r="F59" s="114"/>
      <c r="G59" s="114"/>
      <c r="H59" s="114"/>
      <c r="I59" s="114"/>
      <c r="J59" s="114"/>
      <c r="K59" s="114"/>
      <c r="L59" s="114"/>
      <c r="M59" s="114"/>
      <c r="N59" s="114"/>
    </row>
    <row r="60" spans="6:14" ht="12.75">
      <c r="F60" s="114"/>
      <c r="G60" s="114"/>
      <c r="H60" s="114"/>
      <c r="I60" s="114"/>
      <c r="J60" s="114"/>
      <c r="K60" s="114"/>
      <c r="L60" s="114"/>
      <c r="M60" s="114"/>
      <c r="N60" s="114"/>
    </row>
    <row r="61" spans="6:14" ht="12.75">
      <c r="F61" s="114"/>
      <c r="G61" s="114"/>
      <c r="H61" s="114"/>
      <c r="I61" s="114"/>
      <c r="J61" s="114"/>
      <c r="K61" s="114"/>
      <c r="L61" s="114"/>
      <c r="M61" s="114"/>
      <c r="N61" s="114"/>
    </row>
    <row r="62" spans="6:14" ht="12.75">
      <c r="F62" s="114"/>
      <c r="G62" s="114"/>
      <c r="H62" s="114"/>
      <c r="I62" s="114"/>
      <c r="J62" s="114"/>
      <c r="K62" s="114"/>
      <c r="L62" s="114"/>
      <c r="M62" s="114"/>
      <c r="N62" s="114"/>
    </row>
    <row r="63" spans="6:14" ht="12.75">
      <c r="F63" s="114"/>
      <c r="G63" s="114"/>
      <c r="H63" s="114"/>
      <c r="I63" s="114"/>
      <c r="J63" s="114"/>
      <c r="K63" s="114"/>
      <c r="L63" s="114"/>
      <c r="M63" s="114"/>
      <c r="N63" s="114"/>
    </row>
    <row r="64" spans="6:14" ht="12.75">
      <c r="F64" s="114"/>
      <c r="G64" s="114"/>
      <c r="H64" s="114"/>
      <c r="I64" s="114"/>
      <c r="J64" s="114"/>
      <c r="K64" s="114"/>
      <c r="L64" s="114"/>
      <c r="M64" s="114"/>
      <c r="N64" s="114"/>
    </row>
    <row r="65" spans="6:14" ht="12.75">
      <c r="F65" s="114"/>
      <c r="G65" s="114"/>
      <c r="H65" s="114"/>
      <c r="I65" s="114"/>
      <c r="J65" s="114"/>
      <c r="K65" s="114"/>
      <c r="L65" s="114"/>
      <c r="M65" s="114"/>
      <c r="N65" s="114"/>
    </row>
    <row r="66" spans="6:14" ht="12.75">
      <c r="F66" s="114"/>
      <c r="G66" s="114"/>
      <c r="H66" s="114"/>
      <c r="I66" s="114"/>
      <c r="J66" s="114"/>
      <c r="K66" s="114"/>
      <c r="L66" s="114"/>
      <c r="M66" s="114"/>
      <c r="N66" s="114"/>
    </row>
    <row r="67" spans="6:14" ht="12.75">
      <c r="F67" s="114"/>
      <c r="G67" s="114"/>
      <c r="H67" s="114"/>
      <c r="I67" s="114"/>
      <c r="J67" s="114"/>
      <c r="K67" s="114"/>
      <c r="L67" s="114"/>
      <c r="M67" s="114"/>
      <c r="N67" s="114"/>
    </row>
    <row r="68" spans="6:14" ht="12.75">
      <c r="F68" s="114"/>
      <c r="G68" s="114"/>
      <c r="H68" s="114"/>
      <c r="I68" s="114"/>
      <c r="J68" s="114"/>
      <c r="K68" s="114"/>
      <c r="L68" s="114"/>
      <c r="M68" s="114"/>
      <c r="N68" s="114"/>
    </row>
    <row r="69" spans="6:14" ht="12.75">
      <c r="F69" s="114"/>
      <c r="G69" s="114"/>
      <c r="H69" s="114"/>
      <c r="I69" s="114"/>
      <c r="J69" s="114"/>
      <c r="K69" s="114"/>
      <c r="L69" s="114"/>
      <c r="M69" s="114"/>
      <c r="N69" s="114"/>
    </row>
    <row r="70" spans="6:14" ht="12.75">
      <c r="F70" s="114"/>
      <c r="G70" s="114"/>
      <c r="H70" s="114"/>
      <c r="I70" s="114"/>
      <c r="J70" s="114"/>
      <c r="K70" s="114"/>
      <c r="L70" s="114"/>
      <c r="M70" s="114"/>
      <c r="N70" s="114"/>
    </row>
    <row r="71" spans="6:14" ht="12.75">
      <c r="F71" s="114"/>
      <c r="G71" s="114"/>
      <c r="H71" s="114"/>
      <c r="I71" s="114"/>
      <c r="J71" s="114"/>
      <c r="K71" s="114"/>
      <c r="L71" s="114"/>
      <c r="M71" s="114"/>
      <c r="N71" s="114"/>
    </row>
    <row r="72" spans="6:14" ht="12.75">
      <c r="F72" s="114"/>
      <c r="G72" s="114"/>
      <c r="H72" s="114"/>
      <c r="I72" s="114"/>
      <c r="J72" s="114"/>
      <c r="K72" s="114"/>
      <c r="L72" s="114"/>
      <c r="M72" s="114"/>
      <c r="N72" s="114"/>
    </row>
    <row r="73" spans="6:14" ht="12.75">
      <c r="F73" s="114"/>
      <c r="G73" s="114"/>
      <c r="H73" s="114"/>
      <c r="I73" s="114"/>
      <c r="J73" s="114"/>
      <c r="K73" s="114"/>
      <c r="L73" s="114"/>
      <c r="M73" s="114"/>
      <c r="N73" s="114"/>
    </row>
    <row r="74" spans="6:14" ht="12.75">
      <c r="F74" s="114"/>
      <c r="G74" s="114"/>
      <c r="H74" s="114"/>
      <c r="I74" s="114"/>
      <c r="J74" s="114"/>
      <c r="K74" s="114"/>
      <c r="L74" s="114"/>
      <c r="M74" s="114"/>
      <c r="N74" s="114"/>
    </row>
    <row r="75" spans="6:14" ht="12.75">
      <c r="F75" s="114"/>
      <c r="G75" s="114"/>
      <c r="H75" s="114"/>
      <c r="I75" s="114"/>
      <c r="J75" s="114"/>
      <c r="K75" s="114"/>
      <c r="L75" s="114"/>
      <c r="M75" s="114"/>
      <c r="N75" s="114"/>
    </row>
    <row r="76" spans="6:14" ht="12.75">
      <c r="F76" s="114"/>
      <c r="G76" s="114"/>
      <c r="H76" s="114"/>
      <c r="I76" s="114"/>
      <c r="J76" s="114"/>
      <c r="K76" s="114"/>
      <c r="L76" s="114"/>
      <c r="M76" s="114"/>
      <c r="N76" s="114"/>
    </row>
    <row r="77" spans="6:14" ht="12.75">
      <c r="F77" s="114"/>
      <c r="G77" s="114"/>
      <c r="H77" s="114"/>
      <c r="I77" s="114"/>
      <c r="J77" s="114"/>
      <c r="K77" s="114"/>
      <c r="L77" s="114"/>
      <c r="M77" s="114"/>
      <c r="N77" s="114"/>
    </row>
    <row r="78" spans="6:14" ht="12.75">
      <c r="F78" s="114"/>
      <c r="G78" s="114"/>
      <c r="H78" s="114"/>
      <c r="I78" s="114"/>
      <c r="J78" s="114"/>
      <c r="K78" s="114"/>
      <c r="L78" s="114"/>
      <c r="M78" s="114"/>
      <c r="N78" s="114"/>
    </row>
    <row r="79" spans="6:14" ht="12.75">
      <c r="F79" s="114"/>
      <c r="G79" s="114"/>
      <c r="H79" s="114"/>
      <c r="I79" s="114"/>
      <c r="J79" s="114"/>
      <c r="K79" s="114"/>
      <c r="L79" s="114"/>
      <c r="M79" s="114"/>
      <c r="N79" s="114"/>
    </row>
    <row r="80" spans="6:14" ht="12.75">
      <c r="F80" s="114"/>
      <c r="G80" s="114"/>
      <c r="H80" s="114"/>
      <c r="I80" s="114"/>
      <c r="J80" s="114"/>
      <c r="K80" s="114"/>
      <c r="L80" s="114"/>
      <c r="M80" s="114"/>
      <c r="N80" s="114"/>
    </row>
    <row r="81" spans="6:14" ht="12.75">
      <c r="F81" s="114"/>
      <c r="G81" s="114"/>
      <c r="H81" s="114"/>
      <c r="I81" s="114"/>
      <c r="J81" s="114"/>
      <c r="K81" s="114"/>
      <c r="L81" s="114"/>
      <c r="M81" s="114"/>
      <c r="N81" s="114"/>
    </row>
    <row r="82" spans="6:14" ht="12.75">
      <c r="F82" s="114"/>
      <c r="G82" s="114"/>
      <c r="H82" s="114"/>
      <c r="I82" s="114"/>
      <c r="J82" s="114"/>
      <c r="K82" s="114"/>
      <c r="L82" s="114"/>
      <c r="M82" s="114"/>
      <c r="N82" s="114"/>
    </row>
    <row r="83" spans="6:14" ht="12.75">
      <c r="F83" s="114"/>
      <c r="G83" s="114"/>
      <c r="H83" s="114"/>
      <c r="I83" s="114"/>
      <c r="J83" s="114"/>
      <c r="K83" s="114"/>
      <c r="L83" s="114"/>
      <c r="M83" s="114"/>
      <c r="N83" s="114"/>
    </row>
    <row r="84" spans="6:14" ht="12.75">
      <c r="F84" s="114"/>
      <c r="G84" s="114"/>
      <c r="H84" s="114"/>
      <c r="I84" s="114"/>
      <c r="J84" s="114"/>
      <c r="K84" s="114"/>
      <c r="L84" s="114"/>
      <c r="M84" s="114"/>
      <c r="N84" s="114"/>
    </row>
    <row r="85" spans="6:14" ht="12.75">
      <c r="F85" s="114"/>
      <c r="G85" s="114"/>
      <c r="H85" s="114"/>
      <c r="I85" s="114"/>
      <c r="J85" s="114"/>
      <c r="K85" s="114"/>
      <c r="L85" s="114"/>
      <c r="M85" s="114"/>
      <c r="N85" s="114"/>
    </row>
  </sheetData>
  <sheetProtection/>
  <mergeCells count="5">
    <mergeCell ref="O1:O16"/>
    <mergeCell ref="C10:D10"/>
    <mergeCell ref="C11:D11"/>
    <mergeCell ref="C12:D12"/>
    <mergeCell ref="F4:N4"/>
  </mergeCells>
  <printOptions/>
  <pageMargins left="0.2" right="0.1" top="1" bottom="1" header="0.5" footer="0.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1">
      <selection activeCell="L2" sqref="L2"/>
    </sheetView>
  </sheetViews>
  <sheetFormatPr defaultColWidth="9.33203125" defaultRowHeight="12.75"/>
  <cols>
    <col min="1" max="1" width="8" style="0" customWidth="1"/>
    <col min="2" max="2" width="0.65625" style="0" hidden="1" customWidth="1"/>
    <col min="3" max="3" width="1.0078125" style="0" hidden="1" customWidth="1"/>
    <col min="4" max="4" width="50" style="0" customWidth="1"/>
    <col min="5" max="6" width="9.16015625" style="0" customWidth="1"/>
    <col min="7" max="7" width="9.66015625" style="0" customWidth="1"/>
    <col min="8" max="10" width="9.16015625" style="0" customWidth="1"/>
    <col min="11" max="11" width="9.83203125" style="0" customWidth="1"/>
    <col min="12" max="12" width="9.16015625" style="0" customWidth="1"/>
    <col min="13" max="13" width="9.66015625" style="0" customWidth="1"/>
    <col min="14" max="14" width="9.16015625" style="0" customWidth="1"/>
    <col min="15" max="15" width="4.5" style="0" customWidth="1"/>
  </cols>
  <sheetData>
    <row r="1" spans="1:15" ht="21.75" customHeight="1">
      <c r="A1" s="18" t="s">
        <v>225</v>
      </c>
      <c r="B1" s="19"/>
      <c r="C1" s="19"/>
      <c r="D1" s="19"/>
      <c r="E1" s="20"/>
      <c r="O1" s="570">
        <v>13</v>
      </c>
    </row>
    <row r="2" spans="1:15" ht="21.75" customHeight="1">
      <c r="A2" s="18"/>
      <c r="B2" s="19"/>
      <c r="C2" s="19"/>
      <c r="D2" s="409"/>
      <c r="E2" s="20"/>
      <c r="F2" s="158"/>
      <c r="G2" s="158"/>
      <c r="I2" s="158"/>
      <c r="J2" s="158"/>
      <c r="K2" s="158"/>
      <c r="L2" s="158" t="s">
        <v>59</v>
      </c>
      <c r="O2" s="570"/>
    </row>
    <row r="3" spans="1:15" ht="8.25" customHeight="1">
      <c r="A3" s="103"/>
      <c r="B3" s="104"/>
      <c r="C3" s="104"/>
      <c r="D3" s="104"/>
      <c r="E3" s="105"/>
      <c r="F3" s="27"/>
      <c r="G3" s="27"/>
      <c r="H3" s="27"/>
      <c r="I3" s="27"/>
      <c r="J3" s="27"/>
      <c r="K3" s="27"/>
      <c r="L3" s="27"/>
      <c r="M3" s="27"/>
      <c r="N3" s="27"/>
      <c r="O3" s="580"/>
    </row>
    <row r="4" spans="1:15" ht="21" customHeight="1">
      <c r="A4" s="106" t="s">
        <v>13</v>
      </c>
      <c r="B4" s="107"/>
      <c r="C4" s="107"/>
      <c r="D4" s="108"/>
      <c r="E4" s="77"/>
      <c r="F4" s="573" t="s">
        <v>126</v>
      </c>
      <c r="G4" s="574"/>
      <c r="H4" s="574"/>
      <c r="I4" s="574"/>
      <c r="J4" s="574"/>
      <c r="K4" s="574"/>
      <c r="L4" s="574"/>
      <c r="M4" s="574"/>
      <c r="N4" s="581"/>
      <c r="O4" s="580"/>
    </row>
    <row r="5" spans="1:15" ht="13.5" customHeight="1">
      <c r="A5" s="77" t="s">
        <v>14</v>
      </c>
      <c r="B5" s="108"/>
      <c r="C5" s="108"/>
      <c r="D5" s="109" t="s">
        <v>15</v>
      </c>
      <c r="E5" s="110" t="s">
        <v>9</v>
      </c>
      <c r="F5" s="268" t="s">
        <v>199</v>
      </c>
      <c r="G5" s="268" t="s">
        <v>204</v>
      </c>
      <c r="H5" s="268" t="s">
        <v>208</v>
      </c>
      <c r="I5" s="268" t="s">
        <v>218</v>
      </c>
      <c r="J5" s="268" t="s">
        <v>219</v>
      </c>
      <c r="K5" s="257" t="s">
        <v>220</v>
      </c>
      <c r="L5" s="255" t="s">
        <v>199</v>
      </c>
      <c r="M5" s="255" t="s">
        <v>204</v>
      </c>
      <c r="N5" s="255" t="s">
        <v>208</v>
      </c>
      <c r="O5" s="580"/>
    </row>
    <row r="6" spans="1:15" ht="13.5" customHeight="1">
      <c r="A6" s="77"/>
      <c r="B6" s="111"/>
      <c r="C6" s="108"/>
      <c r="D6" s="109"/>
      <c r="E6" s="110"/>
      <c r="F6" s="268" t="s">
        <v>45</v>
      </c>
      <c r="G6" s="268" t="s">
        <v>45</v>
      </c>
      <c r="H6" s="268" t="s">
        <v>45</v>
      </c>
      <c r="I6" s="268" t="s">
        <v>45</v>
      </c>
      <c r="J6" s="268" t="s">
        <v>45</v>
      </c>
      <c r="K6" s="257" t="s">
        <v>45</v>
      </c>
      <c r="L6" s="255" t="s">
        <v>45</v>
      </c>
      <c r="M6" s="255" t="s">
        <v>45</v>
      </c>
      <c r="N6" s="255" t="s">
        <v>45</v>
      </c>
      <c r="O6" s="580"/>
    </row>
    <row r="7" spans="1:15" ht="13.5" customHeight="1">
      <c r="A7" s="33"/>
      <c r="B7" s="34"/>
      <c r="C7" s="35"/>
      <c r="D7" s="112"/>
      <c r="E7" s="37"/>
      <c r="F7" s="269" t="s">
        <v>204</v>
      </c>
      <c r="G7" s="269" t="s">
        <v>208</v>
      </c>
      <c r="H7" s="269" t="s">
        <v>218</v>
      </c>
      <c r="I7" s="269" t="s">
        <v>219</v>
      </c>
      <c r="J7" s="269" t="s">
        <v>220</v>
      </c>
      <c r="K7" s="258" t="s">
        <v>244</v>
      </c>
      <c r="L7" s="256" t="s">
        <v>219</v>
      </c>
      <c r="M7" s="256" t="s">
        <v>220</v>
      </c>
      <c r="N7" s="256" t="s">
        <v>244</v>
      </c>
      <c r="O7" s="580"/>
    </row>
    <row r="8" spans="1:15" ht="22.5" customHeight="1">
      <c r="A8" s="77"/>
      <c r="B8" s="111"/>
      <c r="C8" s="108"/>
      <c r="D8" s="285" t="s">
        <v>44</v>
      </c>
      <c r="E8" s="286">
        <v>10000</v>
      </c>
      <c r="F8" s="309">
        <f>('Table-5'!H7/'Table-5'!G7)*100-100</f>
        <v>-2.0914020139426697</v>
      </c>
      <c r="G8" s="362">
        <f>('Table-5'!I7/'Table-5'!H7)*100-100</f>
        <v>0</v>
      </c>
      <c r="H8" s="362">
        <f>('Table-5'!J7/'Table-5'!I7)*100-100</f>
        <v>-0.07911392405064532</v>
      </c>
      <c r="I8" s="309">
        <f>('Table-5'!L7/'Table-5'!J7)*100-100</f>
        <v>-3.483768804433879</v>
      </c>
      <c r="J8" s="362">
        <f>('Table-5'!M7/'Table-5'!L7)*100-100</f>
        <v>0.41017227235438725</v>
      </c>
      <c r="K8" s="440">
        <f>('Table-5'!N7/'Table-5'!M7)*100-100</f>
        <v>-1.797385620915037</v>
      </c>
      <c r="L8" s="311">
        <f>('Table-5'!L7/'Table-5'!G7)*100-100</f>
        <v>-5.577072037180471</v>
      </c>
      <c r="M8" s="436">
        <f>('Table-5'!M7/'Table-5'!H7)*100-100</f>
        <v>-3.1645569620253156</v>
      </c>
      <c r="N8" s="436">
        <f>('Table-5'!N7/'Table-5'!I7)*100-100</f>
        <v>-4.905063291139243</v>
      </c>
      <c r="O8" s="580"/>
    </row>
    <row r="9" spans="1:15" ht="20.25" customHeight="1">
      <c r="A9" s="42">
        <v>0</v>
      </c>
      <c r="B9" s="43"/>
      <c r="C9" s="44" t="s">
        <v>17</v>
      </c>
      <c r="D9" s="428" t="s">
        <v>17</v>
      </c>
      <c r="E9" s="290">
        <v>2942</v>
      </c>
      <c r="F9" s="309">
        <f>('Table-5'!H8/'Table-5'!G8)*100-100</f>
        <v>0.3127443315089806</v>
      </c>
      <c r="G9" s="309">
        <f>('Table-5'!I8/'Table-5'!H8)*100-100</f>
        <v>1.325019485580654</v>
      </c>
      <c r="H9" s="309">
        <f>('Table-5'!J8/'Table-5'!I8)*100-100</f>
        <v>1.1538461538461462</v>
      </c>
      <c r="I9" s="309">
        <f>('Table-5'!L8/'Table-5'!J8)*100-100</f>
        <v>0.07604562737641629</v>
      </c>
      <c r="J9" s="309">
        <f>('Table-5'!M8/'Table-5'!L8)*100-100</f>
        <v>3.951367781155028</v>
      </c>
      <c r="K9" s="310">
        <f>('Table-5'!N8/'Table-5'!M8)*100-100</f>
        <v>-7.967836257309941</v>
      </c>
      <c r="L9" s="311">
        <f>('Table-5'!L8/'Table-5'!G8)*100-100</f>
        <v>2.892885066458149</v>
      </c>
      <c r="M9" s="437">
        <f>('Table-5'!M8/'Table-5'!H8)*100-100</f>
        <v>6.625097427903356</v>
      </c>
      <c r="N9" s="437">
        <f>('Table-5'!N8/'Table-5'!I8)*100-100</f>
        <v>-3.153846153846146</v>
      </c>
      <c r="O9" s="580"/>
    </row>
    <row r="10" spans="1:15" ht="20.25" customHeight="1">
      <c r="A10" s="50"/>
      <c r="B10" s="51"/>
      <c r="C10" s="52"/>
      <c r="D10" s="53" t="s">
        <v>18</v>
      </c>
      <c r="E10" s="302">
        <v>521</v>
      </c>
      <c r="F10" s="312">
        <f>('Table-5'!H9/'Table-5'!G9)*100-100</f>
        <v>0.9900990099009732</v>
      </c>
      <c r="G10" s="312">
        <f>('Table-5'!I9/'Table-5'!H9)*100-100</f>
        <v>5.882352941176478</v>
      </c>
      <c r="H10" s="312">
        <f>('Table-5'!J9/'Table-5'!I9)*100-100</f>
        <v>4.629629629629633</v>
      </c>
      <c r="I10" s="434">
        <f>('Table-5'!L9/'Table-5'!J9)*100-100</f>
        <v>-1.1572498298162088</v>
      </c>
      <c r="J10" s="434">
        <f>('Table-5'!M9/'Table-5'!L9)*100-100</f>
        <v>3.374655647382923</v>
      </c>
      <c r="K10" s="410">
        <f>('Table-5'!N9/'Table-5'!M9)*100-100</f>
        <v>20.053297801465703</v>
      </c>
      <c r="L10" s="411">
        <f>('Table-5'!L9/'Table-5'!G9)*100-100</f>
        <v>10.586443259710563</v>
      </c>
      <c r="M10" s="438">
        <f>('Table-5'!M9/'Table-5'!H9)*100-100</f>
        <v>13.197586726998495</v>
      </c>
      <c r="N10" s="438">
        <f>('Table-5'!N9/'Table-5'!I9)*100-100</f>
        <v>28.34757834757832</v>
      </c>
      <c r="O10" s="580"/>
    </row>
    <row r="11" spans="1:15" ht="20.25" customHeight="1">
      <c r="A11" s="50"/>
      <c r="B11" s="56"/>
      <c r="C11" s="57"/>
      <c r="D11" s="58" t="s">
        <v>19</v>
      </c>
      <c r="E11" s="302">
        <v>55</v>
      </c>
      <c r="F11" s="312">
        <f>('Table-5'!H10/'Table-5'!G10)*100-100</f>
        <v>0.5627462014631419</v>
      </c>
      <c r="G11" s="312">
        <f>('Table-5'!I10/'Table-5'!H10)*100-100</f>
        <v>1.9585898153329708</v>
      </c>
      <c r="H11" s="312">
        <f>('Table-5'!J10/'Table-5'!I10)*100-100</f>
        <v>13.611416026344685</v>
      </c>
      <c r="I11" s="434">
        <f>('Table-5'!L10/'Table-5'!J10)*100-100</f>
        <v>9.227053140096615</v>
      </c>
      <c r="J11" s="434">
        <f>('Table-5'!M10/'Table-5'!L10)*100-100</f>
        <v>0.35382574082265705</v>
      </c>
      <c r="K11" s="410">
        <f>('Table-5'!N10/'Table-5'!M10)*100-100</f>
        <v>4.0105773468488195</v>
      </c>
      <c r="L11" s="411">
        <f>('Table-5'!L10/'Table-5'!G10)*100-100</f>
        <v>27.236916150815986</v>
      </c>
      <c r="M11" s="438">
        <f>('Table-5'!M10/'Table-5'!H10)*100-100</f>
        <v>26.972579742585353</v>
      </c>
      <c r="N11" s="438">
        <f>('Table-5'!N10/'Table-5'!I10)*100-100</f>
        <v>29.527991218441286</v>
      </c>
      <c r="O11" s="580"/>
    </row>
    <row r="12" spans="1:15" ht="20.25" customHeight="1">
      <c r="A12" s="50"/>
      <c r="B12" s="56"/>
      <c r="C12" s="57"/>
      <c r="D12" s="53" t="s">
        <v>20</v>
      </c>
      <c r="E12" s="302">
        <v>2296</v>
      </c>
      <c r="F12" s="312">
        <f>('Table-5'!H11/'Table-5'!G11)*100-100</f>
        <v>0</v>
      </c>
      <c r="G12" s="312">
        <f>('Table-5'!I11/'Table-5'!H11)*100-100</f>
        <v>0.7980845969672856</v>
      </c>
      <c r="H12" s="312">
        <f>('Table-5'!J11/'Table-5'!I11)*100-100</f>
        <v>0</v>
      </c>
      <c r="I12" s="434">
        <f>('Table-5'!L11/'Table-5'!J11)*100-100</f>
        <v>0</v>
      </c>
      <c r="J12" s="434">
        <f>('Table-5'!M11/'Table-5'!L11)*100-100</f>
        <v>0</v>
      </c>
      <c r="K12" s="410">
        <f>('Table-5'!N11/'Table-5'!M11)*100-100</f>
        <v>-12.430720506730012</v>
      </c>
      <c r="L12" s="411">
        <f>('Table-5'!L11/'Table-5'!G11)*100-100</f>
        <v>0.7980845969672856</v>
      </c>
      <c r="M12" s="438">
        <f>('Table-5'!M11/'Table-5'!H11)*100-100</f>
        <v>0.7980845969672856</v>
      </c>
      <c r="N12" s="438">
        <f>('Table-5'!N11/'Table-5'!I11)*100-100</f>
        <v>-12.430720506730012</v>
      </c>
      <c r="O12" s="580"/>
    </row>
    <row r="13" spans="1:15" ht="20.25" customHeight="1">
      <c r="A13" s="50"/>
      <c r="B13" s="56"/>
      <c r="C13" s="57"/>
      <c r="D13" s="53" t="s">
        <v>21</v>
      </c>
      <c r="E13" s="302">
        <v>15</v>
      </c>
      <c r="F13" s="312">
        <f>('Table-5'!H12/'Table-5'!G12)*100-100</f>
        <v>0</v>
      </c>
      <c r="G13" s="312">
        <f>('Table-5'!I12/'Table-5'!H12)*100-100</f>
        <v>-36.91119691119691</v>
      </c>
      <c r="H13" s="312">
        <f>('Table-5'!J12/'Table-5'!I12)*100-100</f>
        <v>0</v>
      </c>
      <c r="I13" s="434">
        <f>('Table-5'!L12/'Table-5'!J12)*100-100</f>
        <v>0</v>
      </c>
      <c r="J13" s="434">
        <f>('Table-5'!M12/'Table-5'!L12)*100-100</f>
        <v>0</v>
      </c>
      <c r="K13" s="410">
        <f>('Table-5'!N12/'Table-5'!M12)*100-100</f>
        <v>14.32068543451652</v>
      </c>
      <c r="L13" s="411">
        <f>('Table-5'!L12/'Table-5'!G12)*100-100</f>
        <v>-36.91119691119691</v>
      </c>
      <c r="M13" s="438">
        <f>('Table-5'!M12/'Table-5'!H12)*100-100</f>
        <v>-36.91119691119691</v>
      </c>
      <c r="N13" s="438">
        <f>('Table-5'!N12/'Table-5'!I12)*100-100</f>
        <v>14.32068543451652</v>
      </c>
      <c r="O13" s="580"/>
    </row>
    <row r="14" spans="1:15" ht="20.25" customHeight="1">
      <c r="A14" s="50"/>
      <c r="B14" s="56"/>
      <c r="C14" s="57"/>
      <c r="D14" s="58" t="s">
        <v>22</v>
      </c>
      <c r="E14" s="302">
        <v>55</v>
      </c>
      <c r="F14" s="312">
        <f>('Table-5'!H13/'Table-5'!G13)*100-100</f>
        <v>4.362416107382543</v>
      </c>
      <c r="G14" s="312">
        <f>('Table-5'!I13/'Table-5'!H13)*100-100</f>
        <v>-0.69935691318328</v>
      </c>
      <c r="H14" s="312">
        <f>('Table-5'!J13/'Table-5'!I13)*100-100</f>
        <v>-2.0480854853072117</v>
      </c>
      <c r="I14" s="434">
        <f>('Table-5'!L13/'Table-5'!J13)*100-100</f>
        <v>-0.41322314049587305</v>
      </c>
      <c r="J14" s="434">
        <f>('Table-5'!M13/'Table-5'!L13)*100-100</f>
        <v>0.5809128630705374</v>
      </c>
      <c r="K14" s="410">
        <f>('Table-5'!N13/'Table-5'!M13)*100-100</f>
        <v>1.237623762376245</v>
      </c>
      <c r="L14" s="411">
        <f>('Table-5'!L13/'Table-5'!G13)*100-100</f>
        <v>1.0906040268456394</v>
      </c>
      <c r="M14" s="438">
        <f>('Table-5'!M13/'Table-5'!H13)*100-100</f>
        <v>-2.5723472668810388</v>
      </c>
      <c r="N14" s="438">
        <f>('Table-5'!N13/'Table-5'!I13)*100-100</f>
        <v>-0.6719015623735061</v>
      </c>
      <c r="O14" s="580"/>
    </row>
    <row r="15" spans="1:15" ht="20.25" customHeight="1">
      <c r="A15" s="42">
        <v>2</v>
      </c>
      <c r="B15" s="56"/>
      <c r="C15" s="576" t="s">
        <v>23</v>
      </c>
      <c r="D15" s="577"/>
      <c r="E15" s="303">
        <v>31</v>
      </c>
      <c r="F15" s="313">
        <f>('Table-5'!H14/'Table-5'!G14)*100-100</f>
        <v>-2.327746741154556</v>
      </c>
      <c r="G15" s="313">
        <f>('Table-5'!I14/'Table-5'!H14)*100-100</f>
        <v>8.102955195424215</v>
      </c>
      <c r="H15" s="313">
        <f>('Table-5'!J14/'Table-5'!I14)*100-100</f>
        <v>-3.2627865961199234</v>
      </c>
      <c r="I15" s="309">
        <f>('Table-5'!L14/'Table-5'!J14)*100-100</f>
        <v>-6.016408386508658</v>
      </c>
      <c r="J15" s="309">
        <f>('Table-5'!M14/'Table-5'!L14)*100-100</f>
        <v>7.080504364694477</v>
      </c>
      <c r="K15" s="310">
        <f>('Table-5'!N14/'Table-5'!M14)*100-100</f>
        <v>10.507246376811594</v>
      </c>
      <c r="L15" s="311">
        <f>('Table-5'!L14/'Table-5'!G14)*100-100</f>
        <v>-4.003724394785863</v>
      </c>
      <c r="M15" s="437">
        <f>('Table-5'!M14/'Table-5'!H14)*100-100</f>
        <v>5.243088655862721</v>
      </c>
      <c r="N15" s="437">
        <f>('Table-5'!N14/'Table-5'!I14)*100-100</f>
        <v>7.583774250440925</v>
      </c>
      <c r="O15" s="580"/>
    </row>
    <row r="16" spans="1:15" ht="20.25" customHeight="1">
      <c r="A16" s="42"/>
      <c r="B16" s="56"/>
      <c r="C16" s="59"/>
      <c r="D16" s="53" t="s">
        <v>24</v>
      </c>
      <c r="E16" s="302">
        <v>31</v>
      </c>
      <c r="F16" s="312">
        <f>('Table-5'!H15/'Table-5'!G15)*100-100</f>
        <v>-2.327746741154556</v>
      </c>
      <c r="G16" s="312">
        <f>('Table-5'!I15/'Table-5'!H15)*100-100</f>
        <v>8.102955195424215</v>
      </c>
      <c r="H16" s="312">
        <f>('Table-5'!J15/'Table-5'!I15)*100-100</f>
        <v>-3.2627865961199234</v>
      </c>
      <c r="I16" s="434">
        <f>('Table-5'!L15/'Table-5'!J15)*100-100</f>
        <v>-6.016408386508658</v>
      </c>
      <c r="J16" s="434">
        <f>('Table-5'!M15/'Table-5'!L15)*100-100</f>
        <v>7.080504364694477</v>
      </c>
      <c r="K16" s="410">
        <f>('Table-5'!N15/'Table-5'!M15)*100-100</f>
        <v>10.507246376811594</v>
      </c>
      <c r="L16" s="411">
        <f>('Table-5'!L15/'Table-5'!G15)*100-100</f>
        <v>-4.003724394785863</v>
      </c>
      <c r="M16" s="438">
        <f>('Table-5'!M15/'Table-5'!H15)*100-100</f>
        <v>5.243088655862721</v>
      </c>
      <c r="N16" s="438">
        <f>('Table-5'!N15/'Table-5'!I15)*100-100</f>
        <v>7.583774250440925</v>
      </c>
      <c r="O16" s="580"/>
    </row>
    <row r="17" spans="1:15" ht="20.25" customHeight="1">
      <c r="A17" s="42">
        <v>5</v>
      </c>
      <c r="B17" s="43"/>
      <c r="C17" s="576" t="s">
        <v>147</v>
      </c>
      <c r="D17" s="577"/>
      <c r="E17" s="303">
        <v>21</v>
      </c>
      <c r="F17" s="313">
        <f>('Table-5'!H16/'Table-5'!G16)*100-100</f>
        <v>-1.9900497512437738</v>
      </c>
      <c r="G17" s="313">
        <f>('Table-5'!I16/'Table-5'!H16)*100-100</f>
        <v>0</v>
      </c>
      <c r="H17" s="313">
        <f>('Table-5'!J16/'Table-5'!I16)*100-100</f>
        <v>2.0304568527918576</v>
      </c>
      <c r="I17" s="309">
        <f>('Table-5'!L16/'Table-5'!J16)*100-100</f>
        <v>-4.051172707889123</v>
      </c>
      <c r="J17" s="309">
        <f>('Table-5'!M16/'Table-5'!L16)*100-100</f>
        <v>0</v>
      </c>
      <c r="K17" s="310">
        <f>('Table-5'!N16/'Table-5'!M16)*100-100</f>
        <v>0</v>
      </c>
      <c r="L17" s="311">
        <f>('Table-5'!L16/'Table-5'!G16)*100-100</f>
        <v>-4.051172707889123</v>
      </c>
      <c r="M17" s="437">
        <f>('Table-5'!M16/'Table-5'!H16)*100-100</f>
        <v>-2.1029731689630182</v>
      </c>
      <c r="N17" s="437">
        <f>('Table-5'!N16/'Table-5'!I16)*100-100</f>
        <v>-2.1029731689630182</v>
      </c>
      <c r="O17" s="580"/>
    </row>
    <row r="18" spans="1:15" ht="20.25" customHeight="1">
      <c r="A18" s="50"/>
      <c r="B18" s="64"/>
      <c r="C18" s="65"/>
      <c r="D18" s="66" t="s">
        <v>25</v>
      </c>
      <c r="E18" s="302">
        <v>21</v>
      </c>
      <c r="F18" s="312">
        <f>('Table-5'!H17/'Table-5'!G17)*100-100</f>
        <v>-1.9900497512437738</v>
      </c>
      <c r="G18" s="312">
        <f>('Table-5'!I17/'Table-5'!H17)*100-100</f>
        <v>0</v>
      </c>
      <c r="H18" s="312">
        <f>('Table-5'!J17/'Table-5'!I17)*100-100</f>
        <v>2.0304568527918576</v>
      </c>
      <c r="I18" s="434">
        <f>('Table-5'!L17/'Table-5'!J17)*100-100</f>
        <v>-4.051172707889123</v>
      </c>
      <c r="J18" s="434">
        <f>('Table-5'!M17/'Table-5'!L17)*100-100</f>
        <v>0.014814814814826605</v>
      </c>
      <c r="K18" s="410">
        <f>('Table-5'!N17/'Table-5'!M17)*100-100</f>
        <v>-0.014812620352543604</v>
      </c>
      <c r="L18" s="411">
        <f>('Table-5'!L17/'Table-5'!G17)*100-100</f>
        <v>-4.051172707889123</v>
      </c>
      <c r="M18" s="438">
        <f>('Table-5'!M17/'Table-5'!H17)*100-100</f>
        <v>-2.088469905728786</v>
      </c>
      <c r="N18" s="438">
        <f>('Table-5'!N17/'Table-5'!I17)*100-100</f>
        <v>-2.1029731689630182</v>
      </c>
      <c r="O18" s="580"/>
    </row>
    <row r="19" spans="1:15" ht="30" customHeight="1">
      <c r="A19" s="42">
        <v>6</v>
      </c>
      <c r="B19" s="43"/>
      <c r="C19" s="576" t="s">
        <v>26</v>
      </c>
      <c r="D19" s="577"/>
      <c r="E19" s="290">
        <v>293</v>
      </c>
      <c r="F19" s="313">
        <f>('Table-5'!H18/'Table-5'!G18)*100-100</f>
        <v>-2.173913043478265</v>
      </c>
      <c r="G19" s="313">
        <f>('Table-5'!I18/'Table-5'!H18)*100-100</f>
        <v>-0.3555555555555685</v>
      </c>
      <c r="H19" s="313">
        <f>('Table-5'!J18/'Table-5'!I18)*100-100</f>
        <v>14.094558429973247</v>
      </c>
      <c r="I19" s="309">
        <f>('Table-5'!L18/'Table-5'!J18)*100-100</f>
        <v>-2.6583268178264348</v>
      </c>
      <c r="J19" s="309">
        <f>('Table-5'!M18/'Table-5'!L18)*100-100</f>
        <v>-1.9277108433735037</v>
      </c>
      <c r="K19" s="471">
        <f>('Table-5'!N18/'Table-5'!M18)*100-100</f>
        <v>-0.6552006552006446</v>
      </c>
      <c r="L19" s="311">
        <f>('Table-5'!L18/'Table-5'!G18)*100-100</f>
        <v>8.26086956521739</v>
      </c>
      <c r="M19" s="437">
        <f>('Table-5'!M18/'Table-5'!H18)*100-100</f>
        <v>8.533333333333331</v>
      </c>
      <c r="N19" s="437">
        <f>('Table-5'!N18/'Table-5'!I18)*100-100</f>
        <v>8.206958073148968</v>
      </c>
      <c r="O19" s="580"/>
    </row>
    <row r="20" spans="1:15" ht="38.25" customHeight="1">
      <c r="A20" s="50"/>
      <c r="B20" s="64"/>
      <c r="C20" s="65"/>
      <c r="D20" s="67" t="s">
        <v>27</v>
      </c>
      <c r="E20" s="302">
        <v>24</v>
      </c>
      <c r="F20" s="312">
        <f>('Table-5'!H19/'Table-5'!G19)*100-100</f>
        <v>-2.0052310374890965</v>
      </c>
      <c r="G20" s="312">
        <f>('Table-5'!I19/'Table-5'!H19)*100-100</f>
        <v>13.523131672597842</v>
      </c>
      <c r="H20" s="312">
        <f>('Table-5'!J19/'Table-5'!I19)*100-100</f>
        <v>6.034482758620712</v>
      </c>
      <c r="I20" s="434">
        <f>('Table-5'!L19/'Table-5'!J19)*100-100</f>
        <v>-0.14781966001478963</v>
      </c>
      <c r="J20" s="434">
        <f>('Table-5'!M19/'Table-5'!L19)*100-100</f>
        <v>-5.47742413027386</v>
      </c>
      <c r="K20" s="410">
        <f>('Table-5'!N19/'Table-5'!M19)*100-100</f>
        <v>-15.270164447924827</v>
      </c>
      <c r="L20" s="411">
        <f>('Table-5'!L19/'Table-5'!G19)*100-100</f>
        <v>17.785527462946817</v>
      </c>
      <c r="M20" s="438">
        <f>('Table-5'!M19/'Table-5'!H19)*100-100</f>
        <v>13.612099644128108</v>
      </c>
      <c r="N20" s="438">
        <f>('Table-5'!N19/'Table-5'!I19)*100-100</f>
        <v>-15.203761755485885</v>
      </c>
      <c r="O20" s="580"/>
    </row>
    <row r="21" spans="1:15" ht="30" customHeight="1">
      <c r="A21" s="50"/>
      <c r="B21" s="64"/>
      <c r="C21" s="65"/>
      <c r="D21" s="66" t="s">
        <v>28</v>
      </c>
      <c r="E21" s="304">
        <v>226</v>
      </c>
      <c r="F21" s="312">
        <f>('Table-5'!H20/'Table-5'!G20)*100-100</f>
        <v>-2.026431718061673</v>
      </c>
      <c r="G21" s="312">
        <f>('Table-5'!I20/'Table-5'!H20)*100-100</f>
        <v>-1.9154676258992964</v>
      </c>
      <c r="H21" s="312">
        <f>('Table-5'!J20/'Table-5'!I20)*100-100</f>
        <v>17.905931970294304</v>
      </c>
      <c r="I21" s="434">
        <f>('Table-5'!L20/'Table-5'!J20)*100-100</f>
        <v>-3.499222395023324</v>
      </c>
      <c r="J21" s="434">
        <f>('Table-5'!M20/'Table-5'!L20)*100-100</f>
        <v>-1.7727639000805766</v>
      </c>
      <c r="K21" s="410">
        <f>('Table-5'!N20/'Table-5'!M20)*100-100</f>
        <v>0.574241181296145</v>
      </c>
      <c r="L21" s="411">
        <f>('Table-5'!L20/'Table-5'!G20)*100-100</f>
        <v>9.33920704845815</v>
      </c>
      <c r="M21" s="438">
        <f>('Table-5'!M20/'Table-5'!H20)*100-100</f>
        <v>9.62230215827337</v>
      </c>
      <c r="N21" s="438">
        <f>('Table-5'!N20/'Table-5'!I20)*100-100</f>
        <v>12.404877601540292</v>
      </c>
      <c r="O21" s="580"/>
    </row>
    <row r="22" spans="1:15" ht="21.75" customHeight="1">
      <c r="A22" s="69"/>
      <c r="B22" s="70"/>
      <c r="C22" s="71"/>
      <c r="D22" s="72" t="s">
        <v>29</v>
      </c>
      <c r="E22" s="305">
        <v>43</v>
      </c>
      <c r="F22" s="314">
        <f>('Table-5'!H21/'Table-5'!G21)*100-100</f>
        <v>-3.2414910858995114</v>
      </c>
      <c r="G22" s="314">
        <f>('Table-5'!I21/'Table-5'!H21)*100-100</f>
        <v>0.08375209380233173</v>
      </c>
      <c r="H22" s="314">
        <f>('Table-5'!J21/'Table-5'!I21)*100-100</f>
        <v>1.0041841004183993</v>
      </c>
      <c r="I22" s="435">
        <f>('Table-5'!L21/'Table-5'!J21)*100-100</f>
        <v>-0.4142502071250931</v>
      </c>
      <c r="J22" s="435">
        <f>('Table-5'!M21/'Table-5'!L21)*100-100</f>
        <v>-0.24958402662230128</v>
      </c>
      <c r="K22" s="412">
        <f>('Table-5'!N21/'Table-5'!M21)*100-100</f>
        <v>1.2510425354462171</v>
      </c>
      <c r="L22" s="413">
        <f>('Table-5'!L21/'Table-5'!G21)*100-100</f>
        <v>-2.593192868719612</v>
      </c>
      <c r="M22" s="439">
        <f>('Table-5'!M21/'Table-5'!H21)*100-100</f>
        <v>0.4187604690117297</v>
      </c>
      <c r="N22" s="439">
        <f>('Table-5'!N21/'Table-5'!I21)*100-100</f>
        <v>1.5899581589958274</v>
      </c>
      <c r="O22" s="580"/>
    </row>
    <row r="23" spans="1:15" ht="7.5" customHeight="1">
      <c r="A23" s="24"/>
      <c r="B23" s="24"/>
      <c r="C23" s="24"/>
      <c r="D23" s="24"/>
      <c r="E23" s="74"/>
      <c r="F23" s="113"/>
      <c r="G23" s="113"/>
      <c r="H23" s="113"/>
      <c r="I23" s="113"/>
      <c r="J23" s="113"/>
      <c r="K23" s="113"/>
      <c r="L23" s="113"/>
      <c r="M23" s="113"/>
      <c r="N23" s="113"/>
      <c r="O23" s="580"/>
    </row>
    <row r="24" spans="1:15" ht="20.25" customHeight="1">
      <c r="A24" s="75" t="s">
        <v>30</v>
      </c>
      <c r="B24" s="24"/>
      <c r="C24" s="24"/>
      <c r="D24" s="24"/>
      <c r="E24" s="74"/>
      <c r="F24" s="113"/>
      <c r="G24" s="113"/>
      <c r="H24" s="113"/>
      <c r="I24" s="113"/>
      <c r="J24" s="113"/>
      <c r="K24" s="113"/>
      <c r="L24" s="113"/>
      <c r="M24" s="113"/>
      <c r="N24" s="113"/>
      <c r="O24" s="580"/>
    </row>
    <row r="25" spans="1:15" ht="20.25" customHeight="1">
      <c r="A25" s="76"/>
      <c r="B25" s="24"/>
      <c r="C25" s="24"/>
      <c r="D25" s="24"/>
      <c r="E25" s="74"/>
      <c r="F25" s="113"/>
      <c r="G25" s="113"/>
      <c r="H25" s="113"/>
      <c r="I25" s="113"/>
      <c r="J25" s="113"/>
      <c r="K25" s="113"/>
      <c r="L25" s="113"/>
      <c r="M25" s="113"/>
      <c r="N25" s="113"/>
      <c r="O25" s="580"/>
    </row>
    <row r="26" spans="1:15" ht="20.25" customHeight="1">
      <c r="A26" s="24"/>
      <c r="B26" s="24"/>
      <c r="C26" s="24"/>
      <c r="D26" s="24"/>
      <c r="E26" s="74"/>
      <c r="F26" s="113"/>
      <c r="G26" s="113"/>
      <c r="H26" s="113"/>
      <c r="I26" s="113"/>
      <c r="J26" s="113"/>
      <c r="K26" s="113"/>
      <c r="L26" s="113"/>
      <c r="M26" s="113"/>
      <c r="N26" s="113"/>
      <c r="O26" s="27"/>
    </row>
    <row r="27" spans="6:14" ht="20.25" customHeight="1">
      <c r="F27" s="114"/>
      <c r="G27" s="114"/>
      <c r="H27" s="114"/>
      <c r="I27" s="114"/>
      <c r="J27" s="114"/>
      <c r="K27" s="114"/>
      <c r="L27" s="114"/>
      <c r="M27" s="114"/>
      <c r="N27" s="114"/>
    </row>
    <row r="28" spans="6:14" ht="12.75">
      <c r="F28" s="114"/>
      <c r="G28" s="114"/>
      <c r="H28" s="114"/>
      <c r="I28" s="114"/>
      <c r="J28" s="114"/>
      <c r="K28" s="114"/>
      <c r="L28" s="114"/>
      <c r="M28" s="114"/>
      <c r="N28" s="114"/>
    </row>
    <row r="29" spans="6:14" ht="12.75">
      <c r="F29" s="114"/>
      <c r="G29" s="114"/>
      <c r="H29" s="114"/>
      <c r="I29" s="114"/>
      <c r="J29" s="114"/>
      <c r="K29" s="114"/>
      <c r="L29" s="114"/>
      <c r="M29" s="114"/>
      <c r="N29" s="114"/>
    </row>
    <row r="30" spans="6:14" ht="12.75">
      <c r="F30" s="114"/>
      <c r="G30" s="114"/>
      <c r="H30" s="114"/>
      <c r="I30" s="114"/>
      <c r="J30" s="114"/>
      <c r="K30" s="114"/>
      <c r="L30" s="114"/>
      <c r="M30" s="114"/>
      <c r="N30" s="114"/>
    </row>
    <row r="31" spans="6:14" ht="12.75">
      <c r="F31" s="114"/>
      <c r="G31" s="114"/>
      <c r="H31" s="114"/>
      <c r="I31" s="114"/>
      <c r="J31" s="114"/>
      <c r="K31" s="114"/>
      <c r="L31" s="114"/>
      <c r="M31" s="114"/>
      <c r="N31" s="114"/>
    </row>
    <row r="32" spans="6:14" ht="12.75">
      <c r="F32" s="114"/>
      <c r="G32" s="114"/>
      <c r="H32" s="114"/>
      <c r="I32" s="114"/>
      <c r="J32" s="114"/>
      <c r="K32" s="114"/>
      <c r="L32" s="114"/>
      <c r="M32" s="114"/>
      <c r="N32" s="114"/>
    </row>
    <row r="33" spans="6:14" ht="12.75">
      <c r="F33" s="114"/>
      <c r="G33" s="114"/>
      <c r="H33" s="114"/>
      <c r="I33" s="114"/>
      <c r="J33" s="114"/>
      <c r="K33" s="114"/>
      <c r="L33" s="114"/>
      <c r="M33" s="114"/>
      <c r="N33" s="114"/>
    </row>
    <row r="34" spans="6:14" ht="12.75">
      <c r="F34" s="114"/>
      <c r="G34" s="114"/>
      <c r="H34" s="114"/>
      <c r="I34" s="114"/>
      <c r="J34" s="114"/>
      <c r="K34" s="114"/>
      <c r="L34" s="114"/>
      <c r="M34" s="114"/>
      <c r="N34" s="114"/>
    </row>
    <row r="35" spans="6:14" ht="12.75">
      <c r="F35" s="114"/>
      <c r="G35" s="114"/>
      <c r="H35" s="114"/>
      <c r="I35" s="114"/>
      <c r="J35" s="114"/>
      <c r="K35" s="114"/>
      <c r="L35" s="114"/>
      <c r="M35" s="114"/>
      <c r="N35" s="114"/>
    </row>
    <row r="36" spans="6:14" ht="12.75">
      <c r="F36" s="114"/>
      <c r="G36" s="114"/>
      <c r="H36" s="114"/>
      <c r="I36" s="114"/>
      <c r="J36" s="114"/>
      <c r="K36" s="114"/>
      <c r="L36" s="114"/>
      <c r="M36" s="114"/>
      <c r="N36" s="114"/>
    </row>
    <row r="37" spans="6:14" ht="12.75">
      <c r="F37" s="114"/>
      <c r="G37" s="114"/>
      <c r="H37" s="114"/>
      <c r="I37" s="114"/>
      <c r="J37" s="114"/>
      <c r="K37" s="114"/>
      <c r="L37" s="114"/>
      <c r="M37" s="114"/>
      <c r="N37" s="114"/>
    </row>
    <row r="38" spans="6:14" ht="12.75">
      <c r="F38" s="114"/>
      <c r="G38" s="114"/>
      <c r="H38" s="114"/>
      <c r="I38" s="114"/>
      <c r="J38" s="114"/>
      <c r="K38" s="114"/>
      <c r="L38" s="114"/>
      <c r="M38" s="114"/>
      <c r="N38" s="114"/>
    </row>
    <row r="39" spans="6:14" ht="12.75">
      <c r="F39" s="114"/>
      <c r="G39" s="114"/>
      <c r="H39" s="114"/>
      <c r="I39" s="114"/>
      <c r="J39" s="114"/>
      <c r="K39" s="114"/>
      <c r="L39" s="114"/>
      <c r="M39" s="114"/>
      <c r="N39" s="114"/>
    </row>
    <row r="40" spans="6:14" ht="12.75">
      <c r="F40" s="114"/>
      <c r="G40" s="114"/>
      <c r="H40" s="114"/>
      <c r="I40" s="114"/>
      <c r="J40" s="114"/>
      <c r="K40" s="114"/>
      <c r="L40" s="114"/>
      <c r="M40" s="114"/>
      <c r="N40" s="114"/>
    </row>
    <row r="41" spans="6:14" ht="12.75">
      <c r="F41" s="114"/>
      <c r="G41" s="114"/>
      <c r="H41" s="114"/>
      <c r="I41" s="114"/>
      <c r="J41" s="114"/>
      <c r="K41" s="114"/>
      <c r="L41" s="114"/>
      <c r="M41" s="114"/>
      <c r="N41" s="114"/>
    </row>
    <row r="42" spans="6:14" ht="12.75">
      <c r="F42" s="114"/>
      <c r="G42" s="114"/>
      <c r="H42" s="114"/>
      <c r="I42" s="114"/>
      <c r="J42" s="114"/>
      <c r="K42" s="114"/>
      <c r="L42" s="114"/>
      <c r="M42" s="114"/>
      <c r="N42" s="114"/>
    </row>
    <row r="43" spans="6:14" ht="12.75">
      <c r="F43" s="114"/>
      <c r="G43" s="114"/>
      <c r="H43" s="114"/>
      <c r="I43" s="114"/>
      <c r="J43" s="114"/>
      <c r="K43" s="114"/>
      <c r="L43" s="114"/>
      <c r="M43" s="114"/>
      <c r="N43" s="114"/>
    </row>
    <row r="44" spans="6:14" ht="12.75">
      <c r="F44" s="114"/>
      <c r="G44" s="114"/>
      <c r="H44" s="114"/>
      <c r="I44" s="114"/>
      <c r="J44" s="114"/>
      <c r="K44" s="114"/>
      <c r="L44" s="114"/>
      <c r="M44" s="114"/>
      <c r="N44" s="114"/>
    </row>
    <row r="45" spans="6:14" ht="12.75">
      <c r="F45" s="114"/>
      <c r="G45" s="114"/>
      <c r="H45" s="114"/>
      <c r="I45" s="114"/>
      <c r="J45" s="114"/>
      <c r="K45" s="114"/>
      <c r="L45" s="114"/>
      <c r="M45" s="114"/>
      <c r="N45" s="114"/>
    </row>
    <row r="46" spans="6:14" ht="12.75">
      <c r="F46" s="114"/>
      <c r="G46" s="114"/>
      <c r="H46" s="114"/>
      <c r="I46" s="114"/>
      <c r="J46" s="114"/>
      <c r="K46" s="114"/>
      <c r="L46" s="114"/>
      <c r="M46" s="114"/>
      <c r="N46" s="114"/>
    </row>
    <row r="47" spans="6:14" ht="12.75">
      <c r="F47" s="114"/>
      <c r="G47" s="114"/>
      <c r="H47" s="114"/>
      <c r="I47" s="114"/>
      <c r="J47" s="114"/>
      <c r="K47" s="114"/>
      <c r="L47" s="114"/>
      <c r="M47" s="114"/>
      <c r="N47" s="114"/>
    </row>
    <row r="48" spans="6:14" ht="12.75">
      <c r="F48" s="114"/>
      <c r="G48" s="114"/>
      <c r="H48" s="114"/>
      <c r="I48" s="114"/>
      <c r="J48" s="114"/>
      <c r="K48" s="114"/>
      <c r="L48" s="114"/>
      <c r="M48" s="114"/>
      <c r="N48" s="114"/>
    </row>
    <row r="49" spans="6:14" ht="12.75">
      <c r="F49" s="114"/>
      <c r="G49" s="114"/>
      <c r="H49" s="114"/>
      <c r="I49" s="114"/>
      <c r="J49" s="114"/>
      <c r="K49" s="114"/>
      <c r="L49" s="114"/>
      <c r="M49" s="114"/>
      <c r="N49" s="114"/>
    </row>
    <row r="50" spans="6:14" ht="12.75">
      <c r="F50" s="114"/>
      <c r="G50" s="114"/>
      <c r="H50" s="114"/>
      <c r="I50" s="114"/>
      <c r="J50" s="114"/>
      <c r="K50" s="114"/>
      <c r="L50" s="114"/>
      <c r="M50" s="114"/>
      <c r="N50" s="114"/>
    </row>
    <row r="51" spans="6:14" ht="12.75">
      <c r="F51" s="114"/>
      <c r="G51" s="114"/>
      <c r="H51" s="114"/>
      <c r="I51" s="114"/>
      <c r="J51" s="114"/>
      <c r="K51" s="114"/>
      <c r="L51" s="114"/>
      <c r="M51" s="114"/>
      <c r="N51" s="114"/>
    </row>
    <row r="52" spans="6:14" ht="12.75">
      <c r="F52" s="114"/>
      <c r="G52" s="114"/>
      <c r="H52" s="114"/>
      <c r="I52" s="114"/>
      <c r="J52" s="114"/>
      <c r="K52" s="114"/>
      <c r="L52" s="114"/>
      <c r="M52" s="114"/>
      <c r="N52" s="114"/>
    </row>
    <row r="53" spans="6:14" ht="12.75">
      <c r="F53" s="114"/>
      <c r="G53" s="114"/>
      <c r="H53" s="114"/>
      <c r="I53" s="114"/>
      <c r="J53" s="114"/>
      <c r="K53" s="114"/>
      <c r="L53" s="114"/>
      <c r="M53" s="114"/>
      <c r="N53" s="114"/>
    </row>
    <row r="54" spans="6:14" ht="12.75">
      <c r="F54" s="114"/>
      <c r="G54" s="114"/>
      <c r="H54" s="114"/>
      <c r="I54" s="114"/>
      <c r="J54" s="114"/>
      <c r="K54" s="114"/>
      <c r="L54" s="114"/>
      <c r="M54" s="114"/>
      <c r="N54" s="114"/>
    </row>
    <row r="55" spans="6:14" ht="12.75">
      <c r="F55" s="114"/>
      <c r="G55" s="114"/>
      <c r="H55" s="114"/>
      <c r="I55" s="114"/>
      <c r="J55" s="114"/>
      <c r="K55" s="114"/>
      <c r="L55" s="114"/>
      <c r="M55" s="114"/>
      <c r="N55" s="114"/>
    </row>
    <row r="56" spans="6:14" ht="12.75">
      <c r="F56" s="114"/>
      <c r="G56" s="114"/>
      <c r="H56" s="114"/>
      <c r="I56" s="114"/>
      <c r="J56" s="114"/>
      <c r="K56" s="114"/>
      <c r="L56" s="114"/>
      <c r="M56" s="114"/>
      <c r="N56" s="114"/>
    </row>
    <row r="57" spans="6:14" ht="12.75">
      <c r="F57" s="114"/>
      <c r="G57" s="114"/>
      <c r="H57" s="114"/>
      <c r="I57" s="114"/>
      <c r="J57" s="114"/>
      <c r="K57" s="114"/>
      <c r="L57" s="114"/>
      <c r="M57" s="114"/>
      <c r="N57" s="114"/>
    </row>
    <row r="58" spans="6:14" ht="12.75">
      <c r="F58" s="114"/>
      <c r="G58" s="114"/>
      <c r="H58" s="114"/>
      <c r="I58" s="114"/>
      <c r="J58" s="114"/>
      <c r="K58" s="114"/>
      <c r="L58" s="114"/>
      <c r="M58" s="114"/>
      <c r="N58" s="114"/>
    </row>
    <row r="59" spans="6:14" ht="12.75">
      <c r="F59" s="114"/>
      <c r="G59" s="114"/>
      <c r="H59" s="114"/>
      <c r="I59" s="114"/>
      <c r="J59" s="114"/>
      <c r="K59" s="114"/>
      <c r="L59" s="114"/>
      <c r="M59" s="114"/>
      <c r="N59" s="114"/>
    </row>
    <row r="60" spans="6:14" ht="12.75">
      <c r="F60" s="114"/>
      <c r="G60" s="114"/>
      <c r="H60" s="114"/>
      <c r="I60" s="114"/>
      <c r="J60" s="114"/>
      <c r="K60" s="114"/>
      <c r="L60" s="114"/>
      <c r="M60" s="114"/>
      <c r="N60" s="114"/>
    </row>
    <row r="61" spans="6:14" ht="12.75">
      <c r="F61" s="114"/>
      <c r="G61" s="114"/>
      <c r="H61" s="114"/>
      <c r="I61" s="114"/>
      <c r="J61" s="114"/>
      <c r="K61" s="114"/>
      <c r="L61" s="114"/>
      <c r="M61" s="114"/>
      <c r="N61" s="114"/>
    </row>
    <row r="62" spans="6:14" ht="12.75">
      <c r="F62" s="114"/>
      <c r="G62" s="114"/>
      <c r="H62" s="114"/>
      <c r="I62" s="114"/>
      <c r="J62" s="114"/>
      <c r="K62" s="114"/>
      <c r="L62" s="114"/>
      <c r="M62" s="114"/>
      <c r="N62" s="114"/>
    </row>
    <row r="63" spans="6:14" ht="12.75">
      <c r="F63" s="114"/>
      <c r="G63" s="114"/>
      <c r="H63" s="114"/>
      <c r="I63" s="114"/>
      <c r="J63" s="114"/>
      <c r="K63" s="114"/>
      <c r="L63" s="114"/>
      <c r="M63" s="114"/>
      <c r="N63" s="114"/>
    </row>
    <row r="64" spans="6:14" ht="12.75">
      <c r="F64" s="114"/>
      <c r="G64" s="114"/>
      <c r="H64" s="114"/>
      <c r="I64" s="114"/>
      <c r="J64" s="114"/>
      <c r="K64" s="114"/>
      <c r="L64" s="114"/>
      <c r="M64" s="114"/>
      <c r="N64" s="114"/>
    </row>
    <row r="65" spans="6:14" ht="12.75">
      <c r="F65" s="114"/>
      <c r="G65" s="114"/>
      <c r="H65" s="114"/>
      <c r="I65" s="114"/>
      <c r="J65" s="114"/>
      <c r="K65" s="114"/>
      <c r="L65" s="114"/>
      <c r="M65" s="114"/>
      <c r="N65" s="114"/>
    </row>
    <row r="66" spans="6:14" ht="12.75">
      <c r="F66" s="114"/>
      <c r="G66" s="114"/>
      <c r="H66" s="114"/>
      <c r="I66" s="114"/>
      <c r="J66" s="114"/>
      <c r="K66" s="114"/>
      <c r="L66" s="114"/>
      <c r="M66" s="114"/>
      <c r="N66" s="114"/>
    </row>
    <row r="67" spans="6:14" ht="12.75">
      <c r="F67" s="114"/>
      <c r="G67" s="114"/>
      <c r="H67" s="114"/>
      <c r="I67" s="114"/>
      <c r="J67" s="114"/>
      <c r="K67" s="114"/>
      <c r="L67" s="114"/>
      <c r="M67" s="114"/>
      <c r="N67" s="114"/>
    </row>
    <row r="68" spans="6:14" ht="12.75">
      <c r="F68" s="114"/>
      <c r="G68" s="114"/>
      <c r="H68" s="114"/>
      <c r="I68" s="114"/>
      <c r="J68" s="114"/>
      <c r="K68" s="114"/>
      <c r="L68" s="114"/>
      <c r="M68" s="114"/>
      <c r="N68" s="114"/>
    </row>
    <row r="69" spans="6:14" ht="12.75">
      <c r="F69" s="114"/>
      <c r="G69" s="114"/>
      <c r="H69" s="114"/>
      <c r="I69" s="114"/>
      <c r="J69" s="114"/>
      <c r="K69" s="114"/>
      <c r="L69" s="114"/>
      <c r="M69" s="114"/>
      <c r="N69" s="114"/>
    </row>
    <row r="70" spans="6:14" ht="12.75">
      <c r="F70" s="114"/>
      <c r="G70" s="114"/>
      <c r="H70" s="114"/>
      <c r="I70" s="114"/>
      <c r="J70" s="114"/>
      <c r="K70" s="114"/>
      <c r="L70" s="114"/>
      <c r="M70" s="114"/>
      <c r="N70" s="114"/>
    </row>
    <row r="71" spans="6:14" ht="12.75">
      <c r="F71" s="114"/>
      <c r="G71" s="114"/>
      <c r="H71" s="114"/>
      <c r="I71" s="114"/>
      <c r="J71" s="114"/>
      <c r="K71" s="114"/>
      <c r="L71" s="114"/>
      <c r="M71" s="114"/>
      <c r="N71" s="114"/>
    </row>
    <row r="72" spans="6:14" ht="12.75">
      <c r="F72" s="114"/>
      <c r="G72" s="114"/>
      <c r="H72" s="114"/>
      <c r="I72" s="114"/>
      <c r="J72" s="114"/>
      <c r="K72" s="114"/>
      <c r="L72" s="114"/>
      <c r="M72" s="114"/>
      <c r="N72" s="114"/>
    </row>
    <row r="73" spans="6:14" ht="12.75">
      <c r="F73" s="114"/>
      <c r="G73" s="114"/>
      <c r="H73" s="114"/>
      <c r="I73" s="114"/>
      <c r="J73" s="114"/>
      <c r="K73" s="114"/>
      <c r="L73" s="114"/>
      <c r="M73" s="114"/>
      <c r="N73" s="114"/>
    </row>
    <row r="74" spans="6:14" ht="12.75">
      <c r="F74" s="114"/>
      <c r="G74" s="114"/>
      <c r="H74" s="114"/>
      <c r="I74" s="114"/>
      <c r="J74" s="114"/>
      <c r="K74" s="114"/>
      <c r="L74" s="114"/>
      <c r="M74" s="114"/>
      <c r="N74" s="114"/>
    </row>
    <row r="75" spans="6:14" ht="12.75">
      <c r="F75" s="114"/>
      <c r="G75" s="114"/>
      <c r="H75" s="114"/>
      <c r="I75" s="114"/>
      <c r="J75" s="114"/>
      <c r="K75" s="114"/>
      <c r="L75" s="114"/>
      <c r="M75" s="114"/>
      <c r="N75" s="114"/>
    </row>
    <row r="76" spans="6:14" ht="12.75">
      <c r="F76" s="114"/>
      <c r="G76" s="114"/>
      <c r="H76" s="114"/>
      <c r="I76" s="114"/>
      <c r="J76" s="114"/>
      <c r="K76" s="114"/>
      <c r="L76" s="114"/>
      <c r="M76" s="114"/>
      <c r="N76" s="114"/>
    </row>
    <row r="77" spans="6:14" ht="12.75">
      <c r="F77" s="114"/>
      <c r="G77" s="114"/>
      <c r="H77" s="114"/>
      <c r="I77" s="114"/>
      <c r="J77" s="114"/>
      <c r="K77" s="114"/>
      <c r="L77" s="114"/>
      <c r="M77" s="114"/>
      <c r="N77" s="114"/>
    </row>
    <row r="78" spans="6:14" ht="12.75">
      <c r="F78" s="114"/>
      <c r="G78" s="114"/>
      <c r="H78" s="114"/>
      <c r="I78" s="114"/>
      <c r="J78" s="114"/>
      <c r="K78" s="114"/>
      <c r="L78" s="114"/>
      <c r="M78" s="114"/>
      <c r="N78" s="114"/>
    </row>
    <row r="79" spans="6:14" ht="12.75">
      <c r="F79" s="114"/>
      <c r="G79" s="114"/>
      <c r="H79" s="114"/>
      <c r="I79" s="114"/>
      <c r="J79" s="114"/>
      <c r="K79" s="114"/>
      <c r="L79" s="114"/>
      <c r="M79" s="114"/>
      <c r="N79" s="114"/>
    </row>
    <row r="80" spans="6:14" ht="12.75">
      <c r="F80" s="114"/>
      <c r="G80" s="114"/>
      <c r="H80" s="114"/>
      <c r="I80" s="114"/>
      <c r="J80" s="114"/>
      <c r="K80" s="114"/>
      <c r="L80" s="114"/>
      <c r="M80" s="114"/>
      <c r="N80" s="114"/>
    </row>
    <row r="81" spans="6:14" ht="12.75">
      <c r="F81" s="114"/>
      <c r="G81" s="114"/>
      <c r="H81" s="114"/>
      <c r="I81" s="114"/>
      <c r="J81" s="114"/>
      <c r="K81" s="114"/>
      <c r="L81" s="114"/>
      <c r="M81" s="114"/>
      <c r="N81" s="114"/>
    </row>
    <row r="82" spans="6:14" ht="12.75">
      <c r="F82" s="114"/>
      <c r="G82" s="114"/>
      <c r="H82" s="114"/>
      <c r="I82" s="114"/>
      <c r="J82" s="114"/>
      <c r="K82" s="114"/>
      <c r="L82" s="114"/>
      <c r="M82" s="114"/>
      <c r="N82" s="114"/>
    </row>
    <row r="83" spans="6:14" ht="12.75">
      <c r="F83" s="114"/>
      <c r="G83" s="114"/>
      <c r="H83" s="114"/>
      <c r="I83" s="114"/>
      <c r="J83" s="114"/>
      <c r="K83" s="114"/>
      <c r="L83" s="114"/>
      <c r="M83" s="114"/>
      <c r="N83" s="114"/>
    </row>
    <row r="84" spans="6:14" ht="12.75">
      <c r="F84" s="114"/>
      <c r="G84" s="114"/>
      <c r="H84" s="114"/>
      <c r="I84" s="114"/>
      <c r="J84" s="114"/>
      <c r="K84" s="114"/>
      <c r="L84" s="114"/>
      <c r="M84" s="114"/>
      <c r="N84" s="114"/>
    </row>
    <row r="85" spans="6:14" ht="12.75">
      <c r="F85" s="114"/>
      <c r="G85" s="114"/>
      <c r="H85" s="114"/>
      <c r="I85" s="114"/>
      <c r="J85" s="114"/>
      <c r="K85" s="114"/>
      <c r="L85" s="114"/>
      <c r="M85" s="114"/>
      <c r="N85" s="114"/>
    </row>
    <row r="86" spans="6:14" ht="12.75">
      <c r="F86" s="114"/>
      <c r="G86" s="114"/>
      <c r="H86" s="114"/>
      <c r="I86" s="114"/>
      <c r="J86" s="114"/>
      <c r="K86" s="114"/>
      <c r="L86" s="114"/>
      <c r="M86" s="114"/>
      <c r="N86" s="114"/>
    </row>
    <row r="87" spans="6:14" ht="12.75">
      <c r="F87" s="114"/>
      <c r="G87" s="114"/>
      <c r="H87" s="114"/>
      <c r="I87" s="114"/>
      <c r="J87" s="114"/>
      <c r="K87" s="114"/>
      <c r="L87" s="114"/>
      <c r="M87" s="114"/>
      <c r="N87" s="114"/>
    </row>
    <row r="88" spans="6:14" ht="12.75">
      <c r="F88" s="114"/>
      <c r="G88" s="114"/>
      <c r="H88" s="114"/>
      <c r="I88" s="114"/>
      <c r="J88" s="114"/>
      <c r="K88" s="114"/>
      <c r="L88" s="114"/>
      <c r="M88" s="114"/>
      <c r="N88" s="114"/>
    </row>
    <row r="89" spans="6:14" ht="12.75">
      <c r="F89" s="114"/>
      <c r="G89" s="114"/>
      <c r="H89" s="114"/>
      <c r="I89" s="114"/>
      <c r="J89" s="114"/>
      <c r="K89" s="114"/>
      <c r="L89" s="114"/>
      <c r="M89" s="114"/>
      <c r="N89" s="114"/>
    </row>
    <row r="90" spans="6:14" ht="12.75">
      <c r="F90" s="114"/>
      <c r="G90" s="114"/>
      <c r="H90" s="114"/>
      <c r="I90" s="114"/>
      <c r="J90" s="114"/>
      <c r="K90" s="114"/>
      <c r="L90" s="114"/>
      <c r="M90" s="114"/>
      <c r="N90" s="114"/>
    </row>
    <row r="91" spans="6:14" ht="12.75">
      <c r="F91" s="114"/>
      <c r="G91" s="114"/>
      <c r="H91" s="114"/>
      <c r="I91" s="114"/>
      <c r="J91" s="114"/>
      <c r="K91" s="114"/>
      <c r="L91" s="114"/>
      <c r="M91" s="114"/>
      <c r="N91" s="114"/>
    </row>
    <row r="92" spans="6:14" ht="12.75">
      <c r="F92" s="114"/>
      <c r="G92" s="114"/>
      <c r="H92" s="114"/>
      <c r="I92" s="114"/>
      <c r="J92" s="114"/>
      <c r="K92" s="114"/>
      <c r="L92" s="114"/>
      <c r="M92" s="114"/>
      <c r="N92" s="114"/>
    </row>
    <row r="93" spans="6:14" ht="12.75">
      <c r="F93" s="114"/>
      <c r="G93" s="114"/>
      <c r="H93" s="114"/>
      <c r="I93" s="114"/>
      <c r="J93" s="114"/>
      <c r="K93" s="114"/>
      <c r="L93" s="114"/>
      <c r="M93" s="114"/>
      <c r="N93" s="114"/>
    </row>
    <row r="94" spans="6:14" ht="12.75">
      <c r="F94" s="114"/>
      <c r="G94" s="114"/>
      <c r="H94" s="114"/>
      <c r="I94" s="114"/>
      <c r="J94" s="114"/>
      <c r="K94" s="114"/>
      <c r="L94" s="114"/>
      <c r="M94" s="114"/>
      <c r="N94" s="114"/>
    </row>
  </sheetData>
  <sheetProtection/>
  <mergeCells count="5">
    <mergeCell ref="O1:O25"/>
    <mergeCell ref="C15:D15"/>
    <mergeCell ref="C17:D17"/>
    <mergeCell ref="C19:D19"/>
    <mergeCell ref="F4:N4"/>
  </mergeCells>
  <printOptions/>
  <pageMargins left="0.55" right="0.21" top="0.37" bottom="0.35" header="0.37" footer="0.31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L3" sqref="L3"/>
    </sheetView>
  </sheetViews>
  <sheetFormatPr defaultColWidth="9.33203125" defaultRowHeight="12.75"/>
  <cols>
    <col min="1" max="1" width="8" style="0" customWidth="1"/>
    <col min="2" max="2" width="0.65625" style="0" customWidth="1"/>
    <col min="3" max="3" width="0.82421875" style="0" customWidth="1"/>
    <col min="4" max="4" width="50" style="0" customWidth="1"/>
    <col min="5" max="6" width="9.16015625" style="0" customWidth="1"/>
    <col min="7" max="7" width="9.66015625" style="0" customWidth="1"/>
    <col min="8" max="10" width="9.16015625" style="0" customWidth="1"/>
    <col min="11" max="11" width="9.66015625" style="0" customWidth="1"/>
    <col min="12" max="12" width="9.16015625" style="0" customWidth="1"/>
    <col min="13" max="13" width="9.83203125" style="0" customWidth="1"/>
    <col min="14" max="14" width="9.16015625" style="0" customWidth="1"/>
    <col min="15" max="15" width="3.33203125" style="0" customWidth="1"/>
  </cols>
  <sheetData>
    <row r="1" spans="1:15" ht="21.75" customHeight="1">
      <c r="A1" s="18" t="s">
        <v>226</v>
      </c>
      <c r="B1" s="19"/>
      <c r="C1" s="19"/>
      <c r="D1" s="19"/>
      <c r="E1" s="20"/>
      <c r="O1" s="570">
        <v>14</v>
      </c>
    </row>
    <row r="2" spans="1:15" ht="9" customHeight="1">
      <c r="A2" s="18"/>
      <c r="B2" s="19"/>
      <c r="C2" s="19"/>
      <c r="D2" s="19"/>
      <c r="E2" s="20"/>
      <c r="O2" s="582"/>
    </row>
    <row r="3" spans="1:15" ht="21.75" customHeight="1">
      <c r="A3" s="18"/>
      <c r="B3" s="19"/>
      <c r="C3" s="19"/>
      <c r="D3" s="19"/>
      <c r="E3" s="20"/>
      <c r="F3" s="158"/>
      <c r="G3" s="158"/>
      <c r="H3" s="158"/>
      <c r="I3" s="158"/>
      <c r="J3" s="158"/>
      <c r="K3" s="158"/>
      <c r="L3" s="158" t="s">
        <v>59</v>
      </c>
      <c r="M3" s="158"/>
      <c r="N3" s="158"/>
      <c r="O3" s="582"/>
    </row>
    <row r="4" spans="1:15" ht="8.25" customHeight="1">
      <c r="A4" s="115"/>
      <c r="B4" s="116"/>
      <c r="C4" s="116"/>
      <c r="D4" s="116"/>
      <c r="E4" s="117"/>
      <c r="F4" s="22"/>
      <c r="G4" s="22"/>
      <c r="H4" s="22"/>
      <c r="I4" s="22"/>
      <c r="J4" s="22"/>
      <c r="K4" s="22"/>
      <c r="L4" s="22"/>
      <c r="M4" s="22"/>
      <c r="N4" s="22"/>
      <c r="O4" s="582"/>
    </row>
    <row r="5" spans="1:15" ht="20.25" customHeight="1">
      <c r="A5" s="106" t="s">
        <v>13</v>
      </c>
      <c r="B5" s="107"/>
      <c r="C5" s="107"/>
      <c r="D5" s="108"/>
      <c r="E5" s="571" t="s">
        <v>9</v>
      </c>
      <c r="F5" s="573" t="s">
        <v>126</v>
      </c>
      <c r="G5" s="574"/>
      <c r="H5" s="574"/>
      <c r="I5" s="574"/>
      <c r="J5" s="574"/>
      <c r="K5" s="574"/>
      <c r="L5" s="574"/>
      <c r="M5" s="574"/>
      <c r="N5" s="581"/>
      <c r="O5" s="582"/>
    </row>
    <row r="6" spans="1:15" ht="19.5" customHeight="1">
      <c r="A6" s="42" t="s">
        <v>14</v>
      </c>
      <c r="B6" s="108"/>
      <c r="C6" s="108"/>
      <c r="D6" s="109" t="s">
        <v>15</v>
      </c>
      <c r="E6" s="583"/>
      <c r="F6" s="268" t="s">
        <v>199</v>
      </c>
      <c r="G6" s="268" t="s">
        <v>204</v>
      </c>
      <c r="H6" s="268" t="s">
        <v>208</v>
      </c>
      <c r="I6" s="268" t="s">
        <v>218</v>
      </c>
      <c r="J6" s="268" t="s">
        <v>219</v>
      </c>
      <c r="K6" s="257" t="s">
        <v>220</v>
      </c>
      <c r="L6" s="255" t="s">
        <v>199</v>
      </c>
      <c r="M6" s="255" t="s">
        <v>204</v>
      </c>
      <c r="N6" s="255" t="s">
        <v>208</v>
      </c>
      <c r="O6" s="582"/>
    </row>
    <row r="7" spans="1:15" ht="13.5" customHeight="1">
      <c r="A7" s="77"/>
      <c r="B7" s="111"/>
      <c r="C7" s="108"/>
      <c r="D7" s="109"/>
      <c r="E7" s="583"/>
      <c r="F7" s="268" t="s">
        <v>45</v>
      </c>
      <c r="G7" s="268" t="s">
        <v>45</v>
      </c>
      <c r="H7" s="268" t="s">
        <v>45</v>
      </c>
      <c r="I7" s="268" t="s">
        <v>45</v>
      </c>
      <c r="J7" s="268" t="s">
        <v>45</v>
      </c>
      <c r="K7" s="257" t="s">
        <v>45</v>
      </c>
      <c r="L7" s="255" t="s">
        <v>45</v>
      </c>
      <c r="M7" s="255" t="s">
        <v>45</v>
      </c>
      <c r="N7" s="255" t="s">
        <v>45</v>
      </c>
      <c r="O7" s="582"/>
    </row>
    <row r="8" spans="1:15" ht="13.5" customHeight="1">
      <c r="A8" s="33"/>
      <c r="B8" s="34"/>
      <c r="C8" s="35"/>
      <c r="D8" s="112"/>
      <c r="E8" s="572"/>
      <c r="F8" s="269" t="s">
        <v>204</v>
      </c>
      <c r="G8" s="269" t="s">
        <v>208</v>
      </c>
      <c r="H8" s="269" t="s">
        <v>218</v>
      </c>
      <c r="I8" s="269" t="s">
        <v>219</v>
      </c>
      <c r="J8" s="269" t="s">
        <v>220</v>
      </c>
      <c r="K8" s="258" t="s">
        <v>244</v>
      </c>
      <c r="L8" s="256" t="s">
        <v>219</v>
      </c>
      <c r="M8" s="256" t="s">
        <v>220</v>
      </c>
      <c r="N8" s="256" t="s">
        <v>244</v>
      </c>
      <c r="O8" s="582"/>
    </row>
    <row r="9" spans="1:15" ht="20.25" customHeight="1">
      <c r="A9" s="77">
        <v>8</v>
      </c>
      <c r="B9" s="78"/>
      <c r="C9" s="79"/>
      <c r="D9" s="345" t="s">
        <v>33</v>
      </c>
      <c r="E9" s="344">
        <v>6713</v>
      </c>
      <c r="F9" s="352">
        <f>('Table-5 cont''d'!G6/'Table-5 cont''d'!F6)*100-100</f>
        <v>-3.146584804297774</v>
      </c>
      <c r="G9" s="352">
        <f>('Table-5 cont''d'!H6/'Table-5 cont''d'!G6)*100-100</f>
        <v>-0.5863708399366061</v>
      </c>
      <c r="H9" s="352">
        <f>('Table-5 cont''d'!I6/'Table-5 cont''d'!H6)*100-100</f>
        <v>-1.1637175195281344</v>
      </c>
      <c r="I9" s="352">
        <f>('Table-5 cont''d'!K6/'Table-5 cont''d'!I6)*100-100</f>
        <v>-5.241935483870961</v>
      </c>
      <c r="J9" s="352">
        <f>('Table-5 cont''d'!L6/'Table-5 cont''d'!K6)*100-100</f>
        <v>-1.1914893617021391</v>
      </c>
      <c r="K9" s="358">
        <f>('Table-5 cont''d'!M6/'Table-5 cont''d'!L6)*100-100</f>
        <v>1.2919896640826778</v>
      </c>
      <c r="L9" s="354">
        <f>('Table-5 cont''d'!K6/'Table-5 cont''d'!F6)*100-100</f>
        <v>-9.823484267075983</v>
      </c>
      <c r="M9" s="442">
        <f>('Table-5 cont''d'!L6/'Table-5 cont''d'!G6)*100-100</f>
        <v>-8.003169572107765</v>
      </c>
      <c r="N9" s="442">
        <f>('Table-5 cont''d'!M6/'Table-5 cont''d'!H6)*100-100</f>
        <v>-6.264945002391201</v>
      </c>
      <c r="O9" s="582"/>
    </row>
    <row r="10" spans="1:15" ht="20.25" customHeight="1">
      <c r="A10" s="83"/>
      <c r="B10" s="84"/>
      <c r="C10" s="85"/>
      <c r="D10" s="86" t="s">
        <v>34</v>
      </c>
      <c r="E10" s="87">
        <v>6589</v>
      </c>
      <c r="F10" s="315">
        <f>('Table-5 cont''d'!G7/'Table-5 cont''d'!F7)*100-100</f>
        <v>-3.400309119010828</v>
      </c>
      <c r="G10" s="315">
        <f>('Table-5 cont''d'!H7/'Table-5 cont''d'!G7)*100-100</f>
        <v>-0.5919999999999987</v>
      </c>
      <c r="H10" s="315">
        <f>('Table-5 cont''d'!I7/'Table-5 cont''d'!H7)*100-100</f>
        <v>-1.2554321583776016</v>
      </c>
      <c r="I10" s="315">
        <f>('Table-5 cont''d'!K7/'Table-5 cont''d'!I7)*100-100</f>
        <v>-5.297473512632436</v>
      </c>
      <c r="J10" s="315">
        <f>('Table-5 cont''d'!L7/'Table-5 cont''d'!K7)*100-100</f>
        <v>-1.3769363166953639</v>
      </c>
      <c r="K10" s="316">
        <f>('Table-5 cont''d'!M7/'Table-5 cont''d'!L7)*100-100</f>
        <v>1.221640488656206</v>
      </c>
      <c r="L10" s="317">
        <f>('Table-5 cont''d'!K7/'Table-5 cont''d'!F7)*100-100</f>
        <v>-10.20092735703247</v>
      </c>
      <c r="M10" s="443">
        <f>('Table-5 cont''d'!L7/'Table-5 cont''d'!G7)*100-100</f>
        <v>-8.320000000000007</v>
      </c>
      <c r="N10" s="443">
        <f>('Table-5 cont''d'!M7/'Table-5 cont''d'!H7)*100-100</f>
        <v>-6.647352325768551</v>
      </c>
      <c r="O10" s="582"/>
    </row>
    <row r="11" spans="1:15" ht="39.75" customHeight="1">
      <c r="A11" s="83"/>
      <c r="B11" s="89"/>
      <c r="C11" s="23"/>
      <c r="D11" s="90" t="s">
        <v>35</v>
      </c>
      <c r="E11" s="91">
        <v>1772</v>
      </c>
      <c r="F11" s="315">
        <f>('Table-5 cont''d'!G8/'Table-5 cont''d'!F8)*100-100</f>
        <v>-5.173807599029914</v>
      </c>
      <c r="G11" s="315">
        <f>('Table-5 cont''d'!H8/'Table-5 cont''d'!G8)*100-100</f>
        <v>1.108269394714398</v>
      </c>
      <c r="H11" s="315">
        <f>('Table-5 cont''d'!I8/'Table-5 cont''d'!H8)*100-100</f>
        <v>-2.0236087689713287</v>
      </c>
      <c r="I11" s="315">
        <f>('Table-5 cont''d'!K8/'Table-5 cont''d'!I8)*100-100</f>
        <v>-5.765920826161803</v>
      </c>
      <c r="J11" s="315">
        <f>('Table-5 cont''d'!L8/'Table-5 cont''d'!K8)*100-100</f>
        <v>-5.296803652968023</v>
      </c>
      <c r="K11" s="316">
        <f>('Table-5 cont''d'!M8/'Table-5 cont''d'!L8)*100-100</f>
        <v>0.8678881388620994</v>
      </c>
      <c r="L11" s="317">
        <f>('Table-5 cont''d'!K8/'Table-5 cont''d'!F8)*100-100</f>
        <v>-11.47938561034762</v>
      </c>
      <c r="M11" s="443">
        <f>('Table-5 cont''d'!L8/'Table-5 cont''d'!G8)*100-100</f>
        <v>-11.59420289855072</v>
      </c>
      <c r="N11" s="443">
        <f>('Table-5 cont''d'!M8/'Table-5 cont''d'!H8)*100-100</f>
        <v>-11.804384485666105</v>
      </c>
      <c r="O11" s="582"/>
    </row>
    <row r="12" spans="1:15" ht="39.75" customHeight="1">
      <c r="A12" s="83"/>
      <c r="B12" s="89"/>
      <c r="C12" s="23"/>
      <c r="D12" s="93" t="s">
        <v>36</v>
      </c>
      <c r="E12" s="91">
        <v>1125</v>
      </c>
      <c r="F12" s="315">
        <f>('Table-5 cont''d'!G9/'Table-5 cont''d'!F9)*100-100</f>
        <v>-2.8595458368376825</v>
      </c>
      <c r="G12" s="315">
        <f>('Table-5 cont''d'!H9/'Table-5 cont''d'!G9)*100-100</f>
        <v>-1.818181818181813</v>
      </c>
      <c r="H12" s="315">
        <f>('Table-5 cont''d'!I9/'Table-5 cont''d'!H9)*100-100</f>
        <v>-2.9982363315696716</v>
      </c>
      <c r="I12" s="315">
        <f>('Table-5 cont''d'!K9/'Table-5 cont''d'!I9)*100-100</f>
        <v>-6.727272727272734</v>
      </c>
      <c r="J12" s="315">
        <f>('Table-5 cont''d'!L9/'Table-5 cont''d'!K9)*100-100</f>
        <v>-3.49902534113059</v>
      </c>
      <c r="K12" s="316">
        <f>('Table-5 cont''d'!M9/'Table-5 cont''d'!L9)*100-100</f>
        <v>2.6158973841025954</v>
      </c>
      <c r="L12" s="317">
        <f>('Table-5 cont''d'!K9/'Table-5 cont''d'!F9)*100-100</f>
        <v>-13.708999158957113</v>
      </c>
      <c r="M12" s="443">
        <f>('Table-5 cont''d'!L9/'Table-5 cont''d'!G9)*100-100</f>
        <v>-14.277056277056275</v>
      </c>
      <c r="N12" s="443">
        <f>('Table-5 cont''d'!M9/'Table-5 cont''d'!H9)*100-100</f>
        <v>-10.405643738977076</v>
      </c>
      <c r="O12" s="582"/>
    </row>
    <row r="13" spans="1:15" ht="39.75" customHeight="1">
      <c r="A13" s="83"/>
      <c r="B13" s="89"/>
      <c r="C13" s="23"/>
      <c r="D13" s="93" t="s">
        <v>37</v>
      </c>
      <c r="E13" s="91">
        <v>286</v>
      </c>
      <c r="F13" s="315">
        <f>('Table-5 cont''d'!G10/'Table-5 cont''d'!F10)*100-100</f>
        <v>-2.7941176470588402</v>
      </c>
      <c r="G13" s="315">
        <f>('Table-5 cont''d'!H10/'Table-5 cont''d'!G10)*100-100</f>
        <v>1.7700453857791132</v>
      </c>
      <c r="H13" s="315">
        <f>('Table-5 cont''d'!I10/'Table-5 cont''d'!H10)*100-100</f>
        <v>-1.813587037312331</v>
      </c>
      <c r="I13" s="315">
        <f>('Table-5 cont''d'!K10/'Table-5 cont''d'!I10)*100-100</f>
        <v>-7.191521574564717</v>
      </c>
      <c r="J13" s="315">
        <f>('Table-5 cont''d'!L10/'Table-5 cont''d'!K10)*100-100</f>
        <v>-3.099510603588911</v>
      </c>
      <c r="K13" s="316">
        <f>('Table-5 cont''d'!M10/'Table-5 cont''d'!L10)*100-100</f>
        <v>1.3468013468013567</v>
      </c>
      <c r="L13" s="317">
        <f>('Table-5 cont''d'!K10/'Table-5 cont''d'!F10)*100-100</f>
        <v>-9.852941176470594</v>
      </c>
      <c r="M13" s="443">
        <f>('Table-5 cont''d'!L10/'Table-5 cont''d'!G10)*100-100</f>
        <v>-10.13615733736762</v>
      </c>
      <c r="N13" s="443">
        <f>('Table-5 cont''d'!M10/'Table-5 cont''d'!H10)*100-100</f>
        <v>-10.509885535900096</v>
      </c>
      <c r="O13" s="582"/>
    </row>
    <row r="14" spans="1:15" ht="39.75" customHeight="1">
      <c r="A14" s="83"/>
      <c r="B14" s="89"/>
      <c r="C14" s="23"/>
      <c r="D14" s="93" t="s">
        <v>38</v>
      </c>
      <c r="E14" s="91">
        <v>172</v>
      </c>
      <c r="F14" s="315">
        <f>('Table-5 cont''d'!G11/'Table-5 cont''d'!F11)*100-100</f>
        <v>-2.7340513670256854</v>
      </c>
      <c r="G14" s="315">
        <f>('Table-5 cont''d'!H11/'Table-5 cont''d'!G11)*100-100</f>
        <v>-1.5332197614991543</v>
      </c>
      <c r="H14" s="315">
        <f>('Table-5 cont''d'!I11/'Table-5 cont''d'!H11)*100-100</f>
        <v>-2.0761245674740394</v>
      </c>
      <c r="I14" s="315">
        <f>('Table-5 cont''d'!K11/'Table-5 cont''d'!I11)*100-100</f>
        <v>-6.448763250883388</v>
      </c>
      <c r="J14" s="315">
        <f>('Table-5 cont''d'!L11/'Table-5 cont''d'!K11)*100-100</f>
        <v>-3.1161473087818763</v>
      </c>
      <c r="K14" s="316">
        <f>('Table-5 cont''d'!M11/'Table-5 cont''d'!L11)*100-100</f>
        <v>2.339181286549703</v>
      </c>
      <c r="L14" s="317">
        <f>('Table-5 cont''d'!K11/'Table-5 cont''d'!F11)*100-100</f>
        <v>-12.261806130903068</v>
      </c>
      <c r="M14" s="443">
        <f>('Table-5 cont''d'!L11/'Table-5 cont''d'!G11)*100-100</f>
        <v>-12.60647359454856</v>
      </c>
      <c r="N14" s="443">
        <f>('Table-5 cont''d'!M11/'Table-5 cont''d'!H11)*100-100</f>
        <v>-9.169550173010379</v>
      </c>
      <c r="O14" s="582"/>
    </row>
    <row r="15" spans="1:15" ht="36" customHeight="1">
      <c r="A15" s="83"/>
      <c r="B15" s="89"/>
      <c r="C15" s="23"/>
      <c r="D15" s="93" t="s">
        <v>39</v>
      </c>
      <c r="E15" s="91">
        <v>3209</v>
      </c>
      <c r="F15" s="315">
        <f>('Table-5 cont''d'!G12/'Table-5 cont''d'!F12)*100-100</f>
        <v>-2.7205882352941018</v>
      </c>
      <c r="G15" s="315">
        <f>('Table-5 cont''d'!H12/'Table-5 cont''d'!G12)*100-100</f>
        <v>-1.2093726379440852</v>
      </c>
      <c r="H15" s="315">
        <f>('Table-5 cont''d'!I12/'Table-5 cont''d'!H12)*100-100</f>
        <v>-0.3060443764345706</v>
      </c>
      <c r="I15" s="315">
        <f>('Table-5 cont''d'!K12/'Table-5 cont''d'!I12)*100-100</f>
        <v>-4.374520337682284</v>
      </c>
      <c r="J15" s="315">
        <f>('Table-5 cont''d'!L12/'Table-5 cont''d'!K12)*100-100</f>
        <v>1.4446227929373947</v>
      </c>
      <c r="K15" s="316">
        <f>('Table-5 cont''d'!M12/'Table-5 cont''d'!L12)*100-100</f>
        <v>0.9493670886075734</v>
      </c>
      <c r="L15" s="317">
        <f>('Table-5 cont''d'!K12/'Table-5 cont''d'!F12)*100-100</f>
        <v>-8.382352941176478</v>
      </c>
      <c r="M15" s="443">
        <f>('Table-5 cont''d'!L12/'Table-5 cont''d'!G12)*100-100</f>
        <v>-4.459561602418745</v>
      </c>
      <c r="N15" s="443">
        <f>('Table-5 cont''d'!M12/'Table-5 cont''d'!H12)*100-100</f>
        <v>-2.371843917368011</v>
      </c>
      <c r="O15" s="582"/>
    </row>
    <row r="16" spans="1:15" ht="36" customHeight="1">
      <c r="A16" s="83"/>
      <c r="B16" s="89"/>
      <c r="C16" s="23"/>
      <c r="D16" s="93" t="s">
        <v>40</v>
      </c>
      <c r="E16" s="91">
        <v>25</v>
      </c>
      <c r="F16" s="349">
        <f>('Table-5 cont''d'!G13/'Table-5 cont''d'!F13)*100-100</f>
        <v>-1.984732824427482</v>
      </c>
      <c r="G16" s="349">
        <f>('Table-5 cont''d'!H13/'Table-5 cont''d'!G13)*100-100</f>
        <v>0</v>
      </c>
      <c r="H16" s="349">
        <f>('Table-5 cont''d'!I13/'Table-5 cont''d'!H13)*100-100</f>
        <v>2.0249221183800614</v>
      </c>
      <c r="I16" s="349">
        <f>('Table-5 cont''d'!K13/'Table-5 cont''d'!I13)*100-100</f>
        <v>-3.969465648854964</v>
      </c>
      <c r="J16" s="349">
        <f>('Table-5 cont''d'!L13/'Table-5 cont''d'!K13)*100-100</f>
        <v>0</v>
      </c>
      <c r="K16" s="350">
        <f>('Table-5 cont''d'!M13/'Table-5 cont''d'!L13)*100-100</f>
        <v>0</v>
      </c>
      <c r="L16" s="351">
        <f>('Table-5 cont''d'!K13/'Table-5 cont''d'!F13)*100-100</f>
        <v>-3.969465648854964</v>
      </c>
      <c r="M16" s="444">
        <f>('Table-5 cont''d'!L13/'Table-5 cont''d'!G13)*100-100</f>
        <v>-2.0249221183800614</v>
      </c>
      <c r="N16" s="444">
        <f>('Table-5 cont''d'!M13/'Table-5 cont''d'!H13)*100-100</f>
        <v>-2.0249221183800614</v>
      </c>
      <c r="O16" s="582"/>
    </row>
    <row r="17" spans="1:15" ht="20.25" customHeight="1">
      <c r="A17" s="83"/>
      <c r="B17" s="23"/>
      <c r="C17" s="23"/>
      <c r="D17" s="94" t="s">
        <v>41</v>
      </c>
      <c r="E17" s="95">
        <v>124</v>
      </c>
      <c r="F17" s="315">
        <f>('Table-5 cont''d'!G14/'Table-5 cont''d'!F14)*100-100</f>
        <v>4.05035577449371</v>
      </c>
      <c r="G17" s="315">
        <f>('Table-5 cont''d'!H14/'Table-5 cont''d'!G14)*100-100</f>
        <v>-0.3682272488164102</v>
      </c>
      <c r="H17" s="315">
        <f>('Table-5 cont''d'!I14/'Table-5 cont''d'!H14)*100-100</f>
        <v>1.1087645195353701</v>
      </c>
      <c r="I17" s="315">
        <f>('Table-5 cont''d'!K14/'Table-5 cont''d'!I14)*100-100</f>
        <v>-2.402088772845943</v>
      </c>
      <c r="J17" s="315">
        <f>('Table-5 cont''d'!L14/'Table-5 cont''d'!K14)*100-100</f>
        <v>4.7084002140181695</v>
      </c>
      <c r="K17" s="316">
        <f>('Table-5 cont''d'!M14/'Table-5 cont''d'!L14)*100-100</f>
        <v>2.9126213592232943</v>
      </c>
      <c r="L17" s="317">
        <f>('Table-5 cont''d'!K14/'Table-5 cont''d'!F14)*100-100</f>
        <v>2.2988505747126595</v>
      </c>
      <c r="M17" s="443">
        <f>('Table-5 cont''d'!L14/'Table-5 cont''d'!G14)*100-100</f>
        <v>2.945817990531282</v>
      </c>
      <c r="N17" s="443">
        <f>('Table-5 cont''d'!M14/'Table-5 cont''d'!H14)*100-100</f>
        <v>6.335797254487858</v>
      </c>
      <c r="O17" s="582"/>
    </row>
    <row r="18" spans="1:15" ht="20.25" customHeight="1">
      <c r="A18" s="83"/>
      <c r="B18" s="23"/>
      <c r="C18" s="23"/>
      <c r="D18" s="90" t="s">
        <v>42</v>
      </c>
      <c r="E18" s="91">
        <v>38</v>
      </c>
      <c r="F18" s="349">
        <f>('Table-5 cont''d'!G15/'Table-5 cont''d'!F15)*100-100</f>
        <v>-1.6548463356973997</v>
      </c>
      <c r="G18" s="349">
        <f>('Table-5 cont''d'!H15/'Table-5 cont''d'!G15)*100-100</f>
        <v>-1.9230769230769198</v>
      </c>
      <c r="H18" s="349">
        <f>('Table-5 cont''d'!I15/'Table-5 cont''d'!H15)*100-100</f>
        <v>0.08169934640523024</v>
      </c>
      <c r="I18" s="349">
        <f>('Table-5 cont''d'!K15/'Table-5 cont''d'!I15)*100-100</f>
        <v>-5.224489795918373</v>
      </c>
      <c r="J18" s="349">
        <f>('Table-5 cont''d'!L15/'Table-5 cont''d'!K15)*100-100</f>
        <v>-4.565030146425499</v>
      </c>
      <c r="K18" s="350">
        <f>('Table-5 cont''d'!M15/'Table-5 cont''d'!L15)*100-100</f>
        <v>3.2490974729241913</v>
      </c>
      <c r="L18" s="351">
        <f>('Table-5 cont''d'!K15/'Table-5 cont''d'!F15)*100-100</f>
        <v>-8.510638297872347</v>
      </c>
      <c r="M18" s="444">
        <f>('Table-5 cont''d'!L15/'Table-5 cont''d'!G15)*100-100</f>
        <v>-11.21794871794873</v>
      </c>
      <c r="N18" s="444">
        <f>('Table-5 cont''d'!M15/'Table-5 cont''d'!H15)*100-100</f>
        <v>-6.535947712418306</v>
      </c>
      <c r="O18" s="582"/>
    </row>
    <row r="19" spans="1:15" ht="20.25" customHeight="1">
      <c r="A19" s="83"/>
      <c r="B19" s="84"/>
      <c r="C19" s="85"/>
      <c r="D19" s="90" t="s">
        <v>43</v>
      </c>
      <c r="E19" s="91">
        <v>86</v>
      </c>
      <c r="F19" s="349">
        <f>('Table-5 cont''d'!G16/'Table-5 cont''d'!F16)*100-100</f>
        <v>5.5448408871745585</v>
      </c>
      <c r="G19" s="349">
        <f>('Table-5 cont''d'!H16/'Table-5 cont''d'!G16)*100-100</f>
        <v>0.045682960255817306</v>
      </c>
      <c r="H19" s="349">
        <f>('Table-5 cont''d'!I16/'Table-5 cont''d'!H16)*100-100</f>
        <v>1.3698630136986338</v>
      </c>
      <c r="I19" s="349">
        <f>('Table-5 cont''d'!K16/'Table-5 cont''d'!I16)*100-100</f>
        <v>-1.756756756756758</v>
      </c>
      <c r="J19" s="349">
        <f>('Table-5 cont''d'!L16/'Table-5 cont''d'!K16)*100-100</f>
        <v>6.923429619440611</v>
      </c>
      <c r="K19" s="350">
        <f>('Table-5 cont''d'!M16/'Table-5 cont''d'!L16)*100-100</f>
        <v>2.830188679245296</v>
      </c>
      <c r="L19" s="351">
        <f>('Table-5 cont''d'!K16/'Table-5 cont''d'!F16)*100-100</f>
        <v>5.159112825458038</v>
      </c>
      <c r="M19" s="444">
        <f>('Table-5 cont''d'!L16/'Table-5 cont''d'!G16)*100-100</f>
        <v>6.532663316582912</v>
      </c>
      <c r="N19" s="444">
        <f>('Table-5 cont''d'!M16/'Table-5 cont''d'!H16)*100-100</f>
        <v>9.497716894977188</v>
      </c>
      <c r="O19" s="582"/>
    </row>
    <row r="20" spans="1:15" ht="6.75" customHeight="1">
      <c r="A20" s="267"/>
      <c r="B20" s="282"/>
      <c r="C20" s="103"/>
      <c r="D20" s="283"/>
      <c r="E20" s="280"/>
      <c r="F20" s="353"/>
      <c r="G20" s="353"/>
      <c r="H20" s="353"/>
      <c r="I20" s="441"/>
      <c r="J20" s="441"/>
      <c r="K20" s="414"/>
      <c r="L20" s="284"/>
      <c r="M20" s="445"/>
      <c r="N20" s="445"/>
      <c r="O20" s="582"/>
    </row>
    <row r="21" spans="1:15" ht="22.5" customHeight="1">
      <c r="A21" s="75" t="s">
        <v>30</v>
      </c>
      <c r="B21" s="100"/>
      <c r="C21" s="100"/>
      <c r="D21" s="99"/>
      <c r="E21" s="101"/>
      <c r="F21" s="27"/>
      <c r="G21" s="27"/>
      <c r="H21" s="27"/>
      <c r="I21" s="27"/>
      <c r="J21" s="27"/>
      <c r="K21" s="27"/>
      <c r="L21" s="27"/>
      <c r="M21" s="27"/>
      <c r="N21" s="27"/>
      <c r="O21" s="582"/>
    </row>
    <row r="22" spans="1:15" ht="12.75" customHeight="1">
      <c r="A22" s="119"/>
      <c r="B22" s="100"/>
      <c r="C22" s="100"/>
      <c r="D22" s="99"/>
      <c r="E22" s="101"/>
      <c r="F22" s="27"/>
      <c r="G22" s="27"/>
      <c r="H22" s="27"/>
      <c r="I22" s="27"/>
      <c r="J22" s="27"/>
      <c r="K22" s="27"/>
      <c r="L22" s="27"/>
      <c r="M22" s="27"/>
      <c r="N22" s="27"/>
      <c r="O22" s="118"/>
    </row>
    <row r="23" spans="6:15" ht="12.75">
      <c r="F23" s="27"/>
      <c r="G23" s="27"/>
      <c r="H23" s="27"/>
      <c r="I23" s="27"/>
      <c r="J23" s="27"/>
      <c r="K23" s="27"/>
      <c r="L23" s="27"/>
      <c r="M23" s="27"/>
      <c r="N23" s="27"/>
      <c r="O23" s="118"/>
    </row>
    <row r="24" spans="6:15" ht="12.75">
      <c r="F24" s="27"/>
      <c r="G24" s="27"/>
      <c r="H24" s="27"/>
      <c r="I24" s="27"/>
      <c r="J24" s="27"/>
      <c r="K24" s="27"/>
      <c r="L24" s="27"/>
      <c r="M24" s="27"/>
      <c r="N24" s="27"/>
      <c r="O24" s="118"/>
    </row>
    <row r="25" spans="6:15" ht="12.75">
      <c r="F25" s="27"/>
      <c r="G25" s="27"/>
      <c r="H25" s="27"/>
      <c r="I25" s="27"/>
      <c r="J25" s="27"/>
      <c r="K25" s="27"/>
      <c r="L25" s="27"/>
      <c r="M25" s="27"/>
      <c r="N25" s="27"/>
      <c r="O25" s="118"/>
    </row>
    <row r="26" spans="6:15" ht="12.75">
      <c r="F26" s="27"/>
      <c r="G26" s="27"/>
      <c r="H26" s="27"/>
      <c r="I26" s="27"/>
      <c r="J26" s="27"/>
      <c r="K26" s="27"/>
      <c r="L26" s="27"/>
      <c r="M26" s="27"/>
      <c r="N26" s="27"/>
      <c r="O26" s="118"/>
    </row>
    <row r="27" spans="6:14" ht="12.75">
      <c r="F27" s="27"/>
      <c r="G27" s="27"/>
      <c r="H27" s="27"/>
      <c r="I27" s="27"/>
      <c r="J27" s="27"/>
      <c r="K27" s="27"/>
      <c r="L27" s="27"/>
      <c r="M27" s="27"/>
      <c r="N27" s="27"/>
    </row>
  </sheetData>
  <sheetProtection/>
  <mergeCells count="3">
    <mergeCell ref="O1:O21"/>
    <mergeCell ref="E5:E8"/>
    <mergeCell ref="F5:N5"/>
  </mergeCells>
  <printOptions/>
  <pageMargins left="0.5" right="0.19" top="0.39" bottom="0.35" header="0.39" footer="0.23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J9" sqref="J9"/>
    </sheetView>
  </sheetViews>
  <sheetFormatPr defaultColWidth="9.33203125" defaultRowHeight="12.75"/>
  <cols>
    <col min="1" max="1" width="11" style="0" customWidth="1"/>
    <col min="2" max="2" width="0.82421875" style="0" customWidth="1"/>
    <col min="3" max="3" width="2.83203125" style="0" customWidth="1"/>
    <col min="4" max="4" width="47.33203125" style="0" customWidth="1"/>
    <col min="5" max="10" width="12.83203125" style="0" customWidth="1"/>
    <col min="11" max="11" width="7.33203125" style="0" customWidth="1"/>
  </cols>
  <sheetData>
    <row r="1" spans="1:11" ht="21.75" customHeight="1">
      <c r="A1" s="18" t="s">
        <v>227</v>
      </c>
      <c r="B1" s="19"/>
      <c r="C1" s="19"/>
      <c r="D1" s="19"/>
      <c r="E1" s="20"/>
      <c r="F1" s="20"/>
      <c r="G1" s="21"/>
      <c r="H1" s="21"/>
      <c r="I1" s="21"/>
      <c r="J1" s="21"/>
      <c r="K1" s="580">
        <v>15</v>
      </c>
    </row>
    <row r="2" spans="1:11" ht="23.25" customHeight="1">
      <c r="A2" s="23"/>
      <c r="B2" s="24"/>
      <c r="C2" s="24"/>
      <c r="D2" s="24"/>
      <c r="E2" s="25"/>
      <c r="F2" s="25"/>
      <c r="G2" s="26"/>
      <c r="H2" s="26"/>
      <c r="I2" s="26"/>
      <c r="J2" s="26"/>
      <c r="K2" s="580"/>
    </row>
    <row r="3" spans="1:11" ht="27" customHeight="1">
      <c r="A3" s="28" t="s">
        <v>13</v>
      </c>
      <c r="B3" s="29"/>
      <c r="C3" s="30"/>
      <c r="D3" s="31"/>
      <c r="E3" s="31"/>
      <c r="F3" s="32">
        <v>2003</v>
      </c>
      <c r="G3" s="584">
        <v>2003</v>
      </c>
      <c r="H3" s="585"/>
      <c r="I3" s="585"/>
      <c r="J3" s="581"/>
      <c r="K3" s="580"/>
    </row>
    <row r="4" spans="1:11" ht="27" customHeight="1">
      <c r="A4" s="249" t="s">
        <v>14</v>
      </c>
      <c r="B4" s="34"/>
      <c r="C4" s="35"/>
      <c r="D4" s="36" t="s">
        <v>15</v>
      </c>
      <c r="E4" s="37" t="s">
        <v>9</v>
      </c>
      <c r="F4" s="38" t="s">
        <v>16</v>
      </c>
      <c r="G4" s="39" t="s">
        <v>5</v>
      </c>
      <c r="H4" s="40" t="s">
        <v>6</v>
      </c>
      <c r="I4" s="39" t="s">
        <v>7</v>
      </c>
      <c r="J4" s="39" t="s">
        <v>8</v>
      </c>
      <c r="K4" s="580"/>
    </row>
    <row r="5" spans="1:11" ht="36.75" customHeight="1">
      <c r="A5" s="42"/>
      <c r="B5" s="111"/>
      <c r="C5" s="108"/>
      <c r="D5" s="109" t="s">
        <v>44</v>
      </c>
      <c r="E5" s="290">
        <v>10000</v>
      </c>
      <c r="F5" s="287">
        <v>100</v>
      </c>
      <c r="G5" s="287">
        <v>98.1</v>
      </c>
      <c r="H5" s="288">
        <v>98.5</v>
      </c>
      <c r="I5" s="289">
        <v>101.9</v>
      </c>
      <c r="J5" s="289">
        <v>101.5</v>
      </c>
      <c r="K5" s="580"/>
    </row>
    <row r="6" spans="1:11" ht="39.75" customHeight="1">
      <c r="A6" s="42">
        <v>0</v>
      </c>
      <c r="B6" s="43"/>
      <c r="C6" s="44" t="s">
        <v>17</v>
      </c>
      <c r="D6" s="45"/>
      <c r="E6" s="46">
        <v>2942</v>
      </c>
      <c r="F6" s="232">
        <f>(G6+H6+I6+J6)/4</f>
        <v>99.99999999999999</v>
      </c>
      <c r="G6" s="232">
        <v>98.1</v>
      </c>
      <c r="H6" s="47">
        <v>97.8</v>
      </c>
      <c r="I6" s="47">
        <v>102.4</v>
      </c>
      <c r="J6" s="48">
        <v>101.7</v>
      </c>
      <c r="K6" s="580"/>
    </row>
    <row r="7" spans="1:11" ht="39.75" customHeight="1">
      <c r="A7" s="42">
        <v>2</v>
      </c>
      <c r="B7" s="56"/>
      <c r="C7" s="576" t="s">
        <v>23</v>
      </c>
      <c r="D7" s="577"/>
      <c r="E7" s="60">
        <v>31</v>
      </c>
      <c r="F7" s="61">
        <f>(G7+H7+I7+J7)/4</f>
        <v>100</v>
      </c>
      <c r="G7" s="230">
        <v>95.6</v>
      </c>
      <c r="H7" s="204">
        <v>98.8</v>
      </c>
      <c r="I7" s="204">
        <v>102.8</v>
      </c>
      <c r="J7" s="231">
        <v>102.8</v>
      </c>
      <c r="K7" s="580"/>
    </row>
    <row r="8" spans="1:11" ht="39.75" customHeight="1">
      <c r="A8" s="42">
        <v>5</v>
      </c>
      <c r="B8" s="43"/>
      <c r="C8" s="576" t="s">
        <v>147</v>
      </c>
      <c r="D8" s="577"/>
      <c r="E8" s="60">
        <v>21</v>
      </c>
      <c r="F8" s="61">
        <f>(G8+H8+I8+J8)/4</f>
        <v>100</v>
      </c>
      <c r="G8" s="230">
        <v>94.2</v>
      </c>
      <c r="H8" s="204">
        <v>98.7</v>
      </c>
      <c r="I8" s="204">
        <v>103</v>
      </c>
      <c r="J8" s="231">
        <v>104.1</v>
      </c>
      <c r="K8" s="580"/>
    </row>
    <row r="9" spans="1:11" ht="39.75" customHeight="1">
      <c r="A9" s="42">
        <v>6</v>
      </c>
      <c r="B9" s="43"/>
      <c r="C9" s="576" t="s">
        <v>26</v>
      </c>
      <c r="D9" s="577"/>
      <c r="E9" s="46">
        <v>293</v>
      </c>
      <c r="F9" s="232">
        <f>(G9+H9+I9+J9)/4</f>
        <v>100.025</v>
      </c>
      <c r="G9" s="233">
        <v>99.4</v>
      </c>
      <c r="H9" s="47">
        <v>99.2</v>
      </c>
      <c r="I9" s="47">
        <v>101.9</v>
      </c>
      <c r="J9" s="48">
        <v>99.6</v>
      </c>
      <c r="K9" s="580"/>
    </row>
    <row r="10" spans="1:11" ht="39.75" customHeight="1">
      <c r="A10" s="77">
        <v>8</v>
      </c>
      <c r="B10" s="78" t="s">
        <v>33</v>
      </c>
      <c r="C10" s="79"/>
      <c r="D10" s="24"/>
      <c r="E10" s="80">
        <v>6713</v>
      </c>
      <c r="F10" s="81">
        <f>(G10+H10+I10+J10)/4</f>
        <v>100</v>
      </c>
      <c r="G10" s="81">
        <v>98.1</v>
      </c>
      <c r="H10" s="82">
        <v>98.7</v>
      </c>
      <c r="I10" s="82">
        <v>101.6</v>
      </c>
      <c r="J10" s="234">
        <v>101.6</v>
      </c>
      <c r="K10" s="580"/>
    </row>
    <row r="11" spans="1:11" ht="8.25" customHeight="1">
      <c r="A11" s="33"/>
      <c r="B11" s="296"/>
      <c r="C11" s="297"/>
      <c r="D11" s="104"/>
      <c r="E11" s="298"/>
      <c r="F11" s="299"/>
      <c r="G11" s="299"/>
      <c r="H11" s="235"/>
      <c r="I11" s="235"/>
      <c r="J11" s="300"/>
      <c r="K11" s="580"/>
    </row>
    <row r="12" ht="17.25" customHeight="1">
      <c r="K12" s="580"/>
    </row>
    <row r="13" ht="12.75">
      <c r="K13" s="580"/>
    </row>
    <row r="14" spans="1:11" ht="12.75">
      <c r="A14" s="75" t="s">
        <v>30</v>
      </c>
      <c r="K14" s="580"/>
    </row>
    <row r="15" ht="12.75">
      <c r="K15" s="580"/>
    </row>
    <row r="16" ht="12.75">
      <c r="K16" s="580"/>
    </row>
    <row r="17" ht="12.75">
      <c r="K17" s="580"/>
    </row>
    <row r="18" ht="12.75">
      <c r="K18" s="22"/>
    </row>
  </sheetData>
  <sheetProtection/>
  <mergeCells count="5">
    <mergeCell ref="K1:K17"/>
    <mergeCell ref="G3:J3"/>
    <mergeCell ref="C7:D7"/>
    <mergeCell ref="C8:D8"/>
    <mergeCell ref="C9:D9"/>
  </mergeCells>
  <printOptions/>
  <pageMargins left="0.63" right="0.5" top="1.1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N4" sqref="N4"/>
    </sheetView>
  </sheetViews>
  <sheetFormatPr defaultColWidth="9.33203125" defaultRowHeight="12.75"/>
  <cols>
    <col min="1" max="1" width="13.33203125" style="0" customWidth="1"/>
    <col min="2" max="15" width="8.83203125" style="0" customWidth="1"/>
    <col min="16" max="16" width="1.171875" style="0" customWidth="1"/>
    <col min="17" max="17" width="8.33203125" style="0" customWidth="1"/>
    <col min="18" max="18" width="1.171875" style="0" customWidth="1"/>
    <col min="19" max="19" width="5" style="0" customWidth="1"/>
  </cols>
  <sheetData>
    <row r="1" spans="1:19" ht="39" customHeight="1">
      <c r="A1" s="586" t="s">
        <v>243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406"/>
      <c r="S1" s="587">
        <v>16</v>
      </c>
    </row>
    <row r="2" spans="1:19" ht="26.25" customHeight="1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587"/>
    </row>
    <row r="3" spans="1:19" ht="24.75" customHeight="1">
      <c r="A3" s="469"/>
      <c r="B3" s="573" t="s">
        <v>242</v>
      </c>
      <c r="C3" s="574"/>
      <c r="D3" s="574"/>
      <c r="E3" s="575"/>
      <c r="F3" s="573" t="s">
        <v>200</v>
      </c>
      <c r="G3" s="574"/>
      <c r="H3" s="574"/>
      <c r="I3" s="574"/>
      <c r="J3" s="574"/>
      <c r="K3" s="575"/>
      <c r="L3" s="573" t="s">
        <v>59</v>
      </c>
      <c r="M3" s="585"/>
      <c r="N3" s="585"/>
      <c r="O3" s="585"/>
      <c r="P3" s="585"/>
      <c r="Q3" s="585"/>
      <c r="R3" s="581"/>
      <c r="S3" s="587"/>
    </row>
    <row r="4" spans="1:19" ht="21.75" customHeight="1">
      <c r="A4" s="470"/>
      <c r="B4" s="415">
        <v>1994</v>
      </c>
      <c r="C4" s="415">
        <v>1995</v>
      </c>
      <c r="D4" s="415">
        <v>1996</v>
      </c>
      <c r="E4" s="468">
        <v>1997</v>
      </c>
      <c r="F4" s="118">
        <v>1998</v>
      </c>
      <c r="G4" s="415">
        <v>1999</v>
      </c>
      <c r="H4" s="415">
        <v>2000</v>
      </c>
      <c r="I4" s="415">
        <v>2001</v>
      </c>
      <c r="J4" s="415">
        <v>2002</v>
      </c>
      <c r="K4" s="415">
        <v>2003</v>
      </c>
      <c r="L4" s="415">
        <v>2004</v>
      </c>
      <c r="M4" s="429">
        <v>2005</v>
      </c>
      <c r="N4" s="429">
        <v>2006</v>
      </c>
      <c r="O4" s="430">
        <v>2007</v>
      </c>
      <c r="P4" s="468"/>
      <c r="Q4" s="588">
        <v>2008</v>
      </c>
      <c r="R4" s="581"/>
      <c r="S4" s="587"/>
    </row>
    <row r="5" spans="1:19" ht="40.5" customHeight="1">
      <c r="A5" s="133" t="s">
        <v>46</v>
      </c>
      <c r="B5" s="519">
        <v>103.2</v>
      </c>
      <c r="C5" s="519">
        <v>109.5</v>
      </c>
      <c r="D5" s="520">
        <v>117</v>
      </c>
      <c r="E5" s="519">
        <v>125.3</v>
      </c>
      <c r="F5" s="519">
        <v>102.1</v>
      </c>
      <c r="G5" s="132">
        <v>111</v>
      </c>
      <c r="H5" s="132">
        <v>108.24</v>
      </c>
      <c r="I5" s="132">
        <v>108.1</v>
      </c>
      <c r="J5" s="132">
        <v>117.6</v>
      </c>
      <c r="K5" s="132">
        <v>124.9</v>
      </c>
      <c r="L5" s="134">
        <v>102</v>
      </c>
      <c r="M5" s="132">
        <v>112</v>
      </c>
      <c r="N5" s="520">
        <v>116.4</v>
      </c>
      <c r="O5" s="655">
        <v>129.1</v>
      </c>
      <c r="P5" s="647"/>
      <c r="Q5" s="655">
        <v>121.9</v>
      </c>
      <c r="R5" s="521">
        <v>1</v>
      </c>
      <c r="S5" s="587"/>
    </row>
    <row r="6" spans="1:19" ht="40.5" customHeight="1">
      <c r="A6" s="133" t="s">
        <v>47</v>
      </c>
      <c r="B6" s="133">
        <v>101.6</v>
      </c>
      <c r="C6" s="133">
        <v>109.8</v>
      </c>
      <c r="D6" s="133">
        <v>121.3</v>
      </c>
      <c r="E6" s="133">
        <v>126.2</v>
      </c>
      <c r="F6" s="133">
        <v>106.1</v>
      </c>
      <c r="G6" s="134">
        <v>110</v>
      </c>
      <c r="H6" s="134">
        <v>105.3</v>
      </c>
      <c r="I6" s="134">
        <v>107.4</v>
      </c>
      <c r="J6" s="134">
        <v>120.2</v>
      </c>
      <c r="K6" s="134">
        <v>126.5</v>
      </c>
      <c r="L6" s="134">
        <v>106.3</v>
      </c>
      <c r="M6" s="134">
        <v>111.7</v>
      </c>
      <c r="N6" s="654">
        <v>119.31</v>
      </c>
      <c r="O6" s="656">
        <v>126.4</v>
      </c>
      <c r="P6" s="648"/>
      <c r="Q6" s="656">
        <v>122.4</v>
      </c>
      <c r="R6" s="521">
        <v>1</v>
      </c>
      <c r="S6" s="587"/>
    </row>
    <row r="7" spans="1:19" ht="40.5" customHeight="1">
      <c r="A7" s="133" t="s">
        <v>48</v>
      </c>
      <c r="B7" s="133">
        <v>105.2</v>
      </c>
      <c r="C7" s="133">
        <v>113.2</v>
      </c>
      <c r="D7" s="133">
        <v>126.8</v>
      </c>
      <c r="E7" s="133">
        <v>123.8</v>
      </c>
      <c r="F7" s="133">
        <v>111.3</v>
      </c>
      <c r="G7" s="134">
        <v>109.7</v>
      </c>
      <c r="H7" s="134">
        <v>101.6</v>
      </c>
      <c r="I7" s="134">
        <v>112.6</v>
      </c>
      <c r="J7" s="134">
        <v>126.5</v>
      </c>
      <c r="K7" s="134">
        <v>131.2</v>
      </c>
      <c r="L7" s="134">
        <v>109.5</v>
      </c>
      <c r="M7" s="134">
        <v>114.6</v>
      </c>
      <c r="N7" s="654">
        <v>122</v>
      </c>
      <c r="O7" s="656">
        <v>126.4</v>
      </c>
      <c r="P7" s="521">
        <v>1</v>
      </c>
      <c r="Q7" s="656">
        <v>120.2</v>
      </c>
      <c r="R7" s="521">
        <v>2</v>
      </c>
      <c r="S7" s="587"/>
    </row>
    <row r="8" spans="1:19" ht="40.5" customHeight="1">
      <c r="A8" s="135" t="s">
        <v>49</v>
      </c>
      <c r="B8" s="135">
        <v>107.3</v>
      </c>
      <c r="C8" s="135">
        <v>114.7</v>
      </c>
      <c r="D8" s="135">
        <v>127.2</v>
      </c>
      <c r="E8" s="522">
        <v>132</v>
      </c>
      <c r="F8" s="135">
        <v>113.8</v>
      </c>
      <c r="G8" s="136">
        <v>109.7</v>
      </c>
      <c r="H8" s="136">
        <v>102.4</v>
      </c>
      <c r="I8" s="136">
        <v>114.8</v>
      </c>
      <c r="J8" s="136">
        <v>126.8</v>
      </c>
      <c r="K8" s="136">
        <v>132.2</v>
      </c>
      <c r="L8" s="136">
        <v>111.3</v>
      </c>
      <c r="M8" s="136">
        <v>115.2</v>
      </c>
      <c r="N8" s="522">
        <v>125</v>
      </c>
      <c r="O8" s="657">
        <v>126.3</v>
      </c>
      <c r="P8" s="650">
        <v>1</v>
      </c>
      <c r="Q8" s="657"/>
      <c r="R8" s="432"/>
      <c r="S8" s="587"/>
    </row>
    <row r="9" spans="1:19" ht="40.5" customHeight="1">
      <c r="A9" s="137" t="s">
        <v>10</v>
      </c>
      <c r="B9" s="138">
        <f aca="true" t="shared" si="0" ref="B9:O9">(B5+B6+B7+B8)/4</f>
        <v>104.325</v>
      </c>
      <c r="C9" s="138">
        <f t="shared" si="0"/>
        <v>111.8</v>
      </c>
      <c r="D9" s="138">
        <f t="shared" si="0"/>
        <v>123.075</v>
      </c>
      <c r="E9" s="138">
        <f t="shared" si="0"/>
        <v>126.825</v>
      </c>
      <c r="F9" s="138">
        <f t="shared" si="0"/>
        <v>108.325</v>
      </c>
      <c r="G9" s="138">
        <f t="shared" si="0"/>
        <v>110.1</v>
      </c>
      <c r="H9" s="138">
        <f t="shared" si="0"/>
        <v>104.38499999999999</v>
      </c>
      <c r="I9" s="138">
        <f t="shared" si="0"/>
        <v>110.72500000000001</v>
      </c>
      <c r="J9" s="138">
        <f t="shared" si="0"/>
        <v>122.775</v>
      </c>
      <c r="K9" s="138">
        <f t="shared" si="0"/>
        <v>128.7</v>
      </c>
      <c r="L9" s="138">
        <f t="shared" si="0"/>
        <v>107.275</v>
      </c>
      <c r="M9" s="138">
        <f t="shared" si="0"/>
        <v>113.37499999999999</v>
      </c>
      <c r="N9" s="138">
        <f t="shared" si="0"/>
        <v>120.67750000000001</v>
      </c>
      <c r="O9" s="523">
        <f t="shared" si="0"/>
        <v>127.05</v>
      </c>
      <c r="P9" s="649"/>
      <c r="Q9" s="431"/>
      <c r="R9" s="433"/>
      <c r="S9" s="587"/>
    </row>
    <row r="10" ht="12.75">
      <c r="S10" s="587"/>
    </row>
    <row r="11" spans="1:19" ht="18">
      <c r="A11" s="516" t="s">
        <v>221</v>
      </c>
      <c r="S11" s="587"/>
    </row>
    <row r="12" spans="1:19" ht="18">
      <c r="A12" s="516" t="s">
        <v>222</v>
      </c>
      <c r="S12" s="587"/>
    </row>
    <row r="13" ht="12.75">
      <c r="S13" s="587"/>
    </row>
    <row r="14" spans="8:19" ht="12.75">
      <c r="H14" s="524"/>
      <c r="S14" s="587"/>
    </row>
    <row r="15" ht="12.75">
      <c r="S15" s="587"/>
    </row>
    <row r="16" ht="12.75">
      <c r="S16" s="587"/>
    </row>
    <row r="17" ht="12.75">
      <c r="S17" s="254"/>
    </row>
    <row r="18" ht="12.75">
      <c r="S18" s="254"/>
    </row>
    <row r="19" ht="12.75">
      <c r="S19" s="254"/>
    </row>
    <row r="20" ht="12.75">
      <c r="S20" s="254"/>
    </row>
    <row r="21" ht="12.75">
      <c r="S21" s="254"/>
    </row>
    <row r="22" ht="12.75">
      <c r="S22" s="254"/>
    </row>
    <row r="23" ht="12.75">
      <c r="S23" s="254"/>
    </row>
    <row r="24" ht="12.75">
      <c r="S24" s="254"/>
    </row>
  </sheetData>
  <sheetProtection/>
  <mergeCells count="6">
    <mergeCell ref="A1:Q1"/>
    <mergeCell ref="S1:S16"/>
    <mergeCell ref="B3:E3"/>
    <mergeCell ref="F3:K3"/>
    <mergeCell ref="L3:R3"/>
    <mergeCell ref="Q4:R4"/>
  </mergeCells>
  <printOptions/>
  <pageMargins left="0.48" right="0.1" top="1.3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trade</dc:creator>
  <cp:keywords/>
  <dc:description/>
  <cp:lastModifiedBy>CSO</cp:lastModifiedBy>
  <cp:lastPrinted>2008-12-19T06:31:30Z</cp:lastPrinted>
  <dcterms:created xsi:type="dcterms:W3CDTF">1997-12-31T20:30:20Z</dcterms:created>
  <dcterms:modified xsi:type="dcterms:W3CDTF">2008-12-19T06:32:14Z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1596bef2-a4ed-48cf-b705-184c7b4c9703</vt:lpwstr>
  </property>
  <property fmtid="{D5CDD505-2E9C-101B-9397-08002B2CF9AE}" pid="5" name="PublishingVariationRelationshipLinkField">
    <vt:lpwstr>http://statsmauritius.gov.mu/Relationships List/3397_.000, /Relationships List/3397_.000</vt:lpwstr>
  </property>
</Properties>
</file>