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810" windowWidth="10860" windowHeight="4650" tabRatio="599" firstSheet="1" activeTab="6"/>
  </bookViews>
  <sheets>
    <sheet name="TABLE1" sheetId="1" r:id="rId1"/>
    <sheet name="Table 2" sheetId="2" r:id="rId2"/>
    <sheet name="Table 2a" sheetId="3" r:id="rId3"/>
    <sheet name="Table 2b" sheetId="4" r:id="rId4"/>
    <sheet name="Table 3" sheetId="5" r:id="rId5"/>
    <sheet name="Table 3 a" sheetId="6" r:id="rId6"/>
    <sheet name="Table 3b" sheetId="7" r:id="rId7"/>
    <sheet name="Table 4" sheetId="8" r:id="rId8"/>
    <sheet name="Table 5" sheetId="9" r:id="rId9"/>
    <sheet name="Table 6" sheetId="10" r:id="rId10"/>
  </sheets>
  <definedNames/>
  <calcPr fullCalcOnLoad="1"/>
</workbook>
</file>

<file path=xl/sharedStrings.xml><?xml version="1.0" encoding="utf-8"?>
<sst xmlns="http://schemas.openxmlformats.org/spreadsheetml/2006/main" count="351" uniqueCount="109">
  <si>
    <t>Industrial group</t>
  </si>
  <si>
    <t xml:space="preserve"> </t>
  </si>
  <si>
    <t>Both</t>
  </si>
  <si>
    <t>Male</t>
  </si>
  <si>
    <t>Female</t>
  </si>
  <si>
    <t>Sexes</t>
  </si>
  <si>
    <t xml:space="preserve">          Sugarcane</t>
  </si>
  <si>
    <t xml:space="preserve">          Other</t>
  </si>
  <si>
    <t>Mining and quarrying</t>
  </si>
  <si>
    <t>Manufacturing</t>
  </si>
  <si>
    <t xml:space="preserve">          Sugar</t>
  </si>
  <si>
    <t>Construction</t>
  </si>
  <si>
    <t>Total</t>
  </si>
  <si>
    <t>Electricity, gas and water</t>
  </si>
  <si>
    <t>Hotels and restaurants</t>
  </si>
  <si>
    <t>Education</t>
  </si>
  <si>
    <t>Health and social work</t>
  </si>
  <si>
    <t xml:space="preserve">Financial intermediation </t>
  </si>
  <si>
    <t xml:space="preserve">         Other</t>
  </si>
  <si>
    <t xml:space="preserve">         Wholesale &amp; retail trade</t>
  </si>
  <si>
    <t xml:space="preserve">         Insurance</t>
  </si>
  <si>
    <t xml:space="preserve">  </t>
  </si>
  <si>
    <t>Transport, storage and communications</t>
  </si>
  <si>
    <t>Other services</t>
  </si>
  <si>
    <t>Real estate, renting and business activities</t>
  </si>
  <si>
    <r>
      <t xml:space="preserve">March 2007 </t>
    </r>
    <r>
      <rPr>
        <vertAlign val="superscript"/>
        <sz val="10"/>
        <rFont val="Times New Roman"/>
        <family val="1"/>
      </rPr>
      <t>2</t>
    </r>
  </si>
  <si>
    <r>
      <t xml:space="preserve">  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 xml:space="preserve">Revised                        </t>
    </r>
    <r>
      <rPr>
        <vertAlign val="superscript"/>
        <sz val="10"/>
        <rFont val="Times New Roman"/>
        <family val="1"/>
      </rPr>
      <t xml:space="preserve">   2</t>
    </r>
    <r>
      <rPr>
        <sz val="10"/>
        <rFont val="Times New Roman"/>
        <family val="1"/>
      </rPr>
      <t xml:space="preserve">  Provisional</t>
    </r>
  </si>
  <si>
    <t>Both sexes</t>
  </si>
  <si>
    <t xml:space="preserve">            Wholesale &amp; retail trade</t>
  </si>
  <si>
    <t xml:space="preserve">            Other</t>
  </si>
  <si>
    <t xml:space="preserve">             Insurance</t>
  </si>
  <si>
    <t xml:space="preserve">             Other</t>
  </si>
  <si>
    <t>Public administration and defence; compulsory social security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</si>
  <si>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 xml:space="preserve">Revised      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Provisional</t>
    </r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</si>
  <si>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Revised       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</si>
  <si>
    <t>Agriculture, hunting, forestry and fishing</t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</si>
  <si>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Revised        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Provisional</t>
    </r>
  </si>
  <si>
    <t xml:space="preserve">  March 2006</t>
  </si>
  <si>
    <t>Central Government</t>
  </si>
  <si>
    <t>Regional Govt.</t>
  </si>
  <si>
    <t xml:space="preserve"> Local  Govt</t>
  </si>
  <si>
    <t>Total  General Govt.</t>
  </si>
  <si>
    <t>Ministries Depts.</t>
  </si>
  <si>
    <t>Total Central Govt.</t>
  </si>
  <si>
    <t>Transport, storage &amp; communication</t>
  </si>
  <si>
    <t>Public administration &amp; defence; compulsory social security</t>
  </si>
  <si>
    <t>Other community, social and personal services</t>
  </si>
  <si>
    <t xml:space="preserve"> March 2006</t>
  </si>
  <si>
    <t>Industrial Group</t>
  </si>
  <si>
    <t>Food</t>
  </si>
  <si>
    <t>Textiles</t>
  </si>
  <si>
    <t>Wearing apparel (except footwear)</t>
  </si>
  <si>
    <t>Footwear and leather products</t>
  </si>
  <si>
    <t>Wood and furniture</t>
  </si>
  <si>
    <t>Medical, optical and photographic equipment</t>
  </si>
  <si>
    <t>Watches and clocks</t>
  </si>
  <si>
    <t>Jewellery &amp; related articles</t>
  </si>
  <si>
    <t>Paper products and printing and publishing</t>
  </si>
  <si>
    <t>Chemical and plastic products</t>
  </si>
  <si>
    <t>Other</t>
  </si>
  <si>
    <t>Non-manufacturing</t>
  </si>
  <si>
    <t>of which foreign workers</t>
  </si>
  <si>
    <t>Provisional</t>
  </si>
  <si>
    <t>Rupees</t>
  </si>
  <si>
    <t xml:space="preserve">          Sugarcane </t>
  </si>
  <si>
    <t xml:space="preserve">         Sugar</t>
  </si>
  <si>
    <t xml:space="preserve">          Wholesale &amp; retail trade</t>
  </si>
  <si>
    <t>Transport, storage and communication</t>
  </si>
  <si>
    <t>1</t>
  </si>
  <si>
    <t xml:space="preserve">Earnings of daily, hourly and piece rate workers have been converted to a monthly basis </t>
  </si>
  <si>
    <t>Revised</t>
  </si>
  <si>
    <t>March 2006</t>
  </si>
  <si>
    <r>
      <t>1</t>
    </r>
    <r>
      <rPr>
        <sz val="10"/>
        <rFont val="Times New Roman"/>
        <family val="1"/>
      </rPr>
      <t xml:space="preserve"> earnings of daily, hourly and piece rate workers have been converted to a monthly basis </t>
    </r>
  </si>
  <si>
    <t>Table 2 (cont'd) - Employment in large establishments by sex and industrial group, March 2006- March 2008</t>
  </si>
  <si>
    <t>Table 1 - Change in employment in large establishments by industrial group and sex, March 2007 - March 2008</t>
  </si>
  <si>
    <t>Diff. (March 08 - March 07 )</t>
  </si>
  <si>
    <t>Table 2 - Employment in large establishments by sex and industrial group, March 2006 - March 2008</t>
  </si>
  <si>
    <r>
      <t>March 2007</t>
    </r>
    <r>
      <rPr>
        <vertAlign val="superscript"/>
        <sz val="10"/>
        <rFont val="Times New Roman"/>
        <family val="1"/>
      </rPr>
      <t>1</t>
    </r>
  </si>
  <si>
    <r>
      <t>March 2008</t>
    </r>
    <r>
      <rPr>
        <vertAlign val="superscript"/>
        <sz val="10"/>
        <rFont val="Times New Roman"/>
        <family val="1"/>
      </rPr>
      <t xml:space="preserve"> 2</t>
    </r>
  </si>
  <si>
    <r>
      <t xml:space="preserve">March 2008 </t>
    </r>
    <r>
      <rPr>
        <vertAlign val="superscript"/>
        <sz val="10"/>
        <rFont val="Times New Roman"/>
        <family val="1"/>
      </rPr>
      <t>2</t>
    </r>
  </si>
  <si>
    <t>Table 3 -  Employment in the General Government  sector by industrial group and sex, March 2006 - March 2008</t>
  </si>
  <si>
    <t>Table 3a -  Employment in the General Government  sector by industrial group and sex, March 2006 - March 2008</t>
  </si>
  <si>
    <t>Table 3b -  Employment in the General Government  sector by industrial group and sex, March 2006 - March 2008</t>
  </si>
  <si>
    <r>
      <t>Table 5  -  Average monthly earnings</t>
    </r>
    <r>
      <rPr>
        <b/>
        <vertAlign val="superscript"/>
        <sz val="10"/>
        <rFont val="Times New Roman"/>
        <family val="1"/>
      </rPr>
      <t>1</t>
    </r>
    <r>
      <rPr>
        <b/>
        <sz val="12"/>
        <rFont val="Times New Roman"/>
        <family val="1"/>
      </rPr>
      <t xml:space="preserve"> in large establishments by industrial group, March 2006 - March 2008</t>
    </r>
  </si>
  <si>
    <r>
      <t xml:space="preserve">March 2008 </t>
    </r>
    <r>
      <rPr>
        <vertAlign val="superscript"/>
        <sz val="10"/>
        <rFont val="Times New Roman"/>
        <family val="1"/>
      </rPr>
      <t>3</t>
    </r>
  </si>
  <si>
    <t xml:space="preserve">    March 2006 </t>
  </si>
  <si>
    <r>
      <t>March 2006</t>
    </r>
    <r>
      <rPr>
        <vertAlign val="superscript"/>
        <sz val="10"/>
        <rFont val="Times New Roman"/>
        <family val="1"/>
      </rPr>
      <t xml:space="preserve">  </t>
    </r>
  </si>
  <si>
    <r>
      <t xml:space="preserve">March 2007 </t>
    </r>
    <r>
      <rPr>
        <vertAlign val="superscript"/>
        <sz val="10"/>
        <rFont val="Times New Roman"/>
        <family val="1"/>
      </rPr>
      <t>1</t>
    </r>
  </si>
  <si>
    <t xml:space="preserve">March 2006 </t>
  </si>
  <si>
    <t>Wholesale &amp; retail trade; repair of motor vehicles, motorcycles, personal and household goods</t>
  </si>
  <si>
    <t xml:space="preserve">          Food</t>
  </si>
  <si>
    <t xml:space="preserve">          Textiles</t>
  </si>
  <si>
    <t xml:space="preserve">         Food</t>
  </si>
  <si>
    <t xml:space="preserve">        Textiles</t>
  </si>
  <si>
    <t xml:space="preserve">       Other</t>
  </si>
  <si>
    <t>Export oriented enterprises</t>
  </si>
  <si>
    <r>
      <t>Table 6 - Average monthly earnings</t>
    </r>
    <r>
      <rPr>
        <b/>
        <vertAlign val="superscript"/>
        <sz val="10"/>
        <rFont val="Times New Roman"/>
        <family val="1"/>
      </rPr>
      <t>1</t>
    </r>
    <r>
      <rPr>
        <b/>
        <sz val="12"/>
        <rFont val="Times New Roman"/>
        <family val="1"/>
      </rPr>
      <t xml:space="preserve"> in large establishments of  EOE sector , March 2006 - March 2008</t>
    </r>
  </si>
  <si>
    <t>Table 4  -  Employment  in large establishments of EOE sector by industrial group and sex , March 2006 - March 2008</t>
  </si>
  <si>
    <r>
      <t xml:space="preserve">  March 2007 </t>
    </r>
    <r>
      <rPr>
        <vertAlign val="superscript"/>
        <sz val="8"/>
        <rFont val="Times New Roman"/>
        <family val="1"/>
      </rPr>
      <t>2</t>
    </r>
  </si>
  <si>
    <r>
      <t xml:space="preserve">  March 2008 </t>
    </r>
    <r>
      <rPr>
        <vertAlign val="superscript"/>
        <sz val="8"/>
        <rFont val="Times New Roman"/>
        <family val="1"/>
      </rPr>
      <t>3</t>
    </r>
  </si>
  <si>
    <r>
      <t xml:space="preserve">  March 2007</t>
    </r>
    <r>
      <rPr>
        <vertAlign val="superscript"/>
        <sz val="8"/>
        <rFont val="Times New Roman"/>
        <family val="1"/>
      </rPr>
      <t xml:space="preserve"> 2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</si>
  <si>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                                  </t>
    </r>
    <r>
      <rPr>
        <vertAlign val="superscript"/>
        <sz val="10"/>
        <rFont val="Times New Roman"/>
        <family val="1"/>
      </rPr>
      <t xml:space="preserve">  3</t>
    </r>
    <r>
      <rPr>
        <sz val="10"/>
        <rFont val="Times New Roman"/>
        <family val="1"/>
      </rPr>
      <t xml:space="preserve"> Provisional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</si>
  <si>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Extra budgetary Units</t>
    </r>
  </si>
  <si>
    <r>
      <t xml:space="preserve"> March 2007 </t>
    </r>
    <r>
      <rPr>
        <vertAlign val="superscript"/>
        <sz val="10"/>
        <rFont val="Times New Roman"/>
        <family val="1"/>
      </rPr>
      <t>1</t>
    </r>
  </si>
  <si>
    <r>
      <t xml:space="preserve"> March 2008 </t>
    </r>
    <r>
      <rPr>
        <vertAlign val="superscript"/>
        <sz val="1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</si>
  <si>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 xml:space="preserve"> 2 </t>
    </r>
    <r>
      <rPr>
        <sz val="10"/>
        <rFont val="Times New Roman"/>
        <family val="1"/>
      </rPr>
      <t>Revised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</si>
  <si>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Provisional</t>
    </r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</si>
  <si>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                                  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 Provisional</t>
    </r>
  </si>
  <si>
    <r>
      <t>EBUs</t>
    </r>
    <r>
      <rPr>
        <vertAlign val="superscript"/>
        <sz val="8"/>
        <rFont val="Times New Roman"/>
        <family val="1"/>
      </rPr>
      <t xml:space="preserve"> 1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</si>
</sst>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\(#,##0\)\ \ \ "/>
    <numFmt numFmtId="166" formatCode="\(#,##0\)"/>
    <numFmt numFmtId="167" formatCode="0_);[Red]\(0\)"/>
    <numFmt numFmtId="168" formatCode="#,##0\ \ "/>
    <numFmt numFmtId="169" formatCode="#,##0.0"/>
    <numFmt numFmtId="170" formatCode="\+0000"/>
    <numFmt numFmtId="171" formatCode="\+000"/>
    <numFmt numFmtId="172" formatCode="#,##0\ "/>
    <numFmt numFmtId="173" formatCode="\-\ \ "/>
    <numFmt numFmtId="174" formatCode="mmmm\ yyyy"/>
    <numFmt numFmtId="175" formatCode="#,##0\ \ \ \ \ \ \ \ \ \ \ "/>
    <numFmt numFmtId="176" formatCode="#,##0\ \ \ \ \ \ \ \ \ \ \ \ \ \ \ \ \ \ \ "/>
    <numFmt numFmtId="177" formatCode="0.0"/>
  </numFmts>
  <fonts count="4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name val="Times New Roman"/>
      <family val="1"/>
    </font>
    <font>
      <u val="single"/>
      <sz val="10"/>
      <name val="Times New Roman"/>
      <family val="1"/>
    </font>
    <font>
      <vertAlign val="superscript"/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Helv"/>
      <family val="0"/>
    </font>
    <font>
      <b/>
      <sz val="10"/>
      <name val="Arial"/>
      <family val="2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Helv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1" applyNumberFormat="0" applyAlignment="0" applyProtection="0"/>
    <xf numFmtId="0" fontId="35" fillId="17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7" borderId="0" applyNumberFormat="0" applyBorder="0" applyAlignment="0" applyProtection="0"/>
    <xf numFmtId="0" fontId="0" fillId="4" borderId="7" applyNumberFormat="0" applyFont="0" applyAlignment="0" applyProtection="0"/>
    <xf numFmtId="0" fontId="44" fillId="1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/>
    </xf>
    <xf numFmtId="3" fontId="7" fillId="0" borderId="10" xfId="42" applyNumberFormat="1" applyFont="1" applyBorder="1" applyAlignment="1">
      <alignment/>
    </xf>
    <xf numFmtId="3" fontId="7" fillId="0" borderId="0" xfId="42" applyNumberFormat="1" applyFont="1" applyBorder="1" applyAlignment="1">
      <alignment/>
    </xf>
    <xf numFmtId="3" fontId="7" fillId="0" borderId="0" xfId="42" applyNumberFormat="1" applyFont="1" applyBorder="1" applyAlignment="1">
      <alignment horizontal="right"/>
    </xf>
    <xf numFmtId="3" fontId="7" fillId="0" borderId="11" xfId="42" applyNumberFormat="1" applyFont="1" applyBorder="1" applyAlignment="1">
      <alignment/>
    </xf>
    <xf numFmtId="3" fontId="7" fillId="0" borderId="12" xfId="42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3" fontId="10" fillId="0" borderId="10" xfId="42" applyNumberFormat="1" applyFont="1" applyBorder="1" applyAlignment="1">
      <alignment/>
    </xf>
    <xf numFmtId="3" fontId="10" fillId="0" borderId="0" xfId="42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" fontId="7" fillId="0" borderId="14" xfId="42" applyNumberFormat="1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13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3" fontId="10" fillId="0" borderId="0" xfId="42" applyNumberFormat="1" applyFont="1" applyBorder="1" applyAlignment="1" quotePrefix="1">
      <alignment horizontal="left"/>
    </xf>
    <xf numFmtId="3" fontId="10" fillId="0" borderId="0" xfId="42" applyNumberFormat="1" applyFont="1" applyBorder="1" applyAlignment="1">
      <alignment horizontal="left"/>
    </xf>
    <xf numFmtId="3" fontId="12" fillId="0" borderId="10" xfId="42" applyNumberFormat="1" applyFont="1" applyBorder="1" applyAlignment="1">
      <alignment/>
    </xf>
    <xf numFmtId="3" fontId="13" fillId="0" borderId="10" xfId="42" applyNumberFormat="1" applyFont="1" applyBorder="1" applyAlignment="1">
      <alignment/>
    </xf>
    <xf numFmtId="3" fontId="7" fillId="0" borderId="0" xfId="42" applyNumberFormat="1" applyFont="1" applyBorder="1" applyAlignment="1">
      <alignment horizontal="left"/>
    </xf>
    <xf numFmtId="3" fontId="7" fillId="0" borderId="10" xfId="42" applyNumberFormat="1" applyFont="1" applyBorder="1" applyAlignment="1">
      <alignment vertical="center"/>
    </xf>
    <xf numFmtId="3" fontId="14" fillId="0" borderId="0" xfId="42" applyNumberFormat="1" applyFont="1" applyBorder="1" applyAlignment="1" quotePrefix="1">
      <alignment horizontal="right" vertical="center"/>
    </xf>
    <xf numFmtId="0" fontId="7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horizontal="center" vertical="top"/>
    </xf>
    <xf numFmtId="3" fontId="2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3" fillId="0" borderId="17" xfId="0" applyFont="1" applyBorder="1" applyAlignment="1">
      <alignment wrapText="1"/>
    </xf>
    <xf numFmtId="172" fontId="7" fillId="0" borderId="18" xfId="0" applyNumberFormat="1" applyFont="1" applyBorder="1" applyAlignment="1">
      <alignment horizontal="right"/>
    </xf>
    <xf numFmtId="173" fontId="9" fillId="0" borderId="18" xfId="42" applyNumberFormat="1" applyFont="1" applyBorder="1" applyAlignment="1">
      <alignment horizontal="right"/>
    </xf>
    <xf numFmtId="164" fontId="7" fillId="0" borderId="16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 horizontal="right"/>
    </xf>
    <xf numFmtId="164" fontId="19" fillId="0" borderId="18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72" fontId="7" fillId="0" borderId="19" xfId="0" applyNumberFormat="1" applyFont="1" applyBorder="1" applyAlignment="1">
      <alignment horizontal="right"/>
    </xf>
    <xf numFmtId="173" fontId="9" fillId="0" borderId="19" xfId="42" applyNumberFormat="1" applyFont="1" applyBorder="1" applyAlignment="1">
      <alignment horizontal="right"/>
    </xf>
    <xf numFmtId="164" fontId="7" fillId="0" borderId="17" xfId="0" applyNumberFormat="1" applyFont="1" applyBorder="1" applyAlignment="1">
      <alignment horizontal="right"/>
    </xf>
    <xf numFmtId="164" fontId="7" fillId="0" borderId="19" xfId="0" applyNumberFormat="1" applyFont="1" applyBorder="1" applyAlignment="1">
      <alignment horizontal="right"/>
    </xf>
    <xf numFmtId="164" fontId="19" fillId="0" borderId="19" xfId="0" applyNumberFormat="1" applyFont="1" applyBorder="1" applyAlignment="1">
      <alignment horizontal="right"/>
    </xf>
    <xf numFmtId="0" fontId="7" fillId="0" borderId="17" xfId="0" applyFont="1" applyBorder="1" applyAlignment="1">
      <alignment wrapText="1"/>
    </xf>
    <xf numFmtId="166" fontId="7" fillId="0" borderId="10" xfId="0" applyNumberFormat="1" applyFont="1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164" fontId="7" fillId="0" borderId="21" xfId="0" applyNumberFormat="1" applyFont="1" applyBorder="1" applyAlignment="1">
      <alignment horizontal="right"/>
    </xf>
    <xf numFmtId="164" fontId="7" fillId="0" borderId="22" xfId="0" applyNumberFormat="1" applyFont="1" applyBorder="1" applyAlignment="1">
      <alignment horizontal="right"/>
    </xf>
    <xf numFmtId="164" fontId="19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72" fontId="19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19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17" xfId="0" applyFont="1" applyBorder="1" applyAlignment="1">
      <alignment vertical="center" wrapText="1"/>
    </xf>
    <xf numFmtId="172" fontId="9" fillId="0" borderId="19" xfId="0" applyNumberFormat="1" applyFont="1" applyBorder="1" applyAlignment="1">
      <alignment horizontal="right"/>
    </xf>
    <xf numFmtId="0" fontId="28" fillId="0" borderId="0" xfId="0" applyFont="1" applyBorder="1" applyAlignment="1" quotePrefix="1">
      <alignment horizontal="left"/>
    </xf>
    <xf numFmtId="3" fontId="7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17" fontId="7" fillId="0" borderId="0" xfId="0" applyNumberFormat="1" applyFont="1" applyBorder="1" applyAlignment="1">
      <alignment horizontal="centerContinuous" vertical="center"/>
    </xf>
    <xf numFmtId="174" fontId="7" fillId="0" borderId="10" xfId="0" applyNumberFormat="1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 wrapText="1"/>
    </xf>
    <xf numFmtId="0" fontId="7" fillId="0" borderId="17" xfId="0" applyFont="1" applyBorder="1" applyAlignment="1">
      <alignment horizontal="centerContinuous" vertical="center" wrapText="1"/>
    </xf>
    <xf numFmtId="0" fontId="7" fillId="0" borderId="12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3" fontId="19" fillId="0" borderId="17" xfId="42" applyNumberFormat="1" applyFont="1" applyBorder="1" applyAlignment="1">
      <alignment vertical="center"/>
    </xf>
    <xf numFmtId="3" fontId="19" fillId="0" borderId="0" xfId="42" applyNumberFormat="1" applyFont="1" applyBorder="1" applyAlignment="1">
      <alignment vertical="center"/>
    </xf>
    <xf numFmtId="3" fontId="19" fillId="0" borderId="16" xfId="42" applyNumberFormat="1" applyFont="1" applyBorder="1" applyAlignment="1">
      <alignment vertical="center"/>
    </xf>
    <xf numFmtId="0" fontId="19" fillId="0" borderId="0" xfId="0" applyFont="1" applyAlignment="1">
      <alignment/>
    </xf>
    <xf numFmtId="3" fontId="7" fillId="0" borderId="17" xfId="42" applyNumberFormat="1" applyFont="1" applyBorder="1" applyAlignment="1">
      <alignment vertical="center"/>
    </xf>
    <xf numFmtId="3" fontId="7" fillId="0" borderId="0" xfId="42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3" fontId="19" fillId="0" borderId="10" xfId="42" applyNumberFormat="1" applyFont="1" applyBorder="1" applyAlignment="1">
      <alignment vertical="center"/>
    </xf>
    <xf numFmtId="3" fontId="7" fillId="0" borderId="12" xfId="42" applyNumberFormat="1" applyFont="1" applyBorder="1" applyAlignment="1">
      <alignment vertical="center"/>
    </xf>
    <xf numFmtId="3" fontId="7" fillId="0" borderId="14" xfId="42" applyNumberFormat="1" applyFont="1" applyBorder="1" applyAlignment="1">
      <alignment vertical="center"/>
    </xf>
    <xf numFmtId="3" fontId="7" fillId="0" borderId="16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7" fillId="0" borderId="18" xfId="0" applyFont="1" applyBorder="1" applyAlignment="1">
      <alignment/>
    </xf>
    <xf numFmtId="49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176" fontId="7" fillId="0" borderId="18" xfId="0" applyNumberFormat="1" applyFont="1" applyBorder="1" applyAlignment="1">
      <alignment/>
    </xf>
    <xf numFmtId="0" fontId="10" fillId="0" borderId="17" xfId="0" applyFont="1" applyBorder="1" applyAlignment="1" quotePrefix="1">
      <alignment horizontal="left"/>
    </xf>
    <xf numFmtId="176" fontId="10" fillId="0" borderId="19" xfId="42" applyNumberFormat="1" applyFont="1" applyBorder="1" applyAlignment="1">
      <alignment/>
    </xf>
    <xf numFmtId="176" fontId="7" fillId="0" borderId="19" xfId="42" applyNumberFormat="1" applyFont="1" applyBorder="1" applyAlignment="1">
      <alignment/>
    </xf>
    <xf numFmtId="176" fontId="7" fillId="0" borderId="19" xfId="42" applyNumberFormat="1" applyFont="1" applyBorder="1" applyAlignment="1" quotePrefix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 quotePrefix="1">
      <alignment/>
    </xf>
    <xf numFmtId="176" fontId="7" fillId="0" borderId="18" xfId="42" applyNumberFormat="1" applyFont="1" applyBorder="1" applyAlignment="1">
      <alignment/>
    </xf>
    <xf numFmtId="176" fontId="7" fillId="0" borderId="0" xfId="0" applyNumberFormat="1" applyFont="1" applyAlignment="1">
      <alignment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3" fillId="0" borderId="0" xfId="0" applyFont="1" applyAlignment="1">
      <alignment/>
    </xf>
    <xf numFmtId="0" fontId="28" fillId="0" borderId="0" xfId="0" applyFont="1" applyAlignment="1">
      <alignment horizontal="right"/>
    </xf>
    <xf numFmtId="0" fontId="13" fillId="0" borderId="0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/>
    </xf>
    <xf numFmtId="0" fontId="10" fillId="0" borderId="0" xfId="0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 quotePrefix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23" fillId="0" borderId="0" xfId="0" applyFont="1" applyBorder="1" applyAlignment="1">
      <alignment/>
    </xf>
    <xf numFmtId="49" fontId="7" fillId="0" borderId="22" xfId="0" applyNumberFormat="1" applyFont="1" applyBorder="1" applyAlignment="1">
      <alignment horizontal="center" vertical="center"/>
    </xf>
    <xf numFmtId="3" fontId="7" fillId="0" borderId="0" xfId="42" applyNumberFormat="1" applyFont="1" applyBorder="1" applyAlignment="1">
      <alignment wrapText="1"/>
    </xf>
    <xf numFmtId="3" fontId="10" fillId="0" borderId="19" xfId="42" applyNumberFormat="1" applyFont="1" applyBorder="1" applyAlignment="1">
      <alignment horizontal="center"/>
    </xf>
    <xf numFmtId="3" fontId="7" fillId="0" borderId="19" xfId="42" applyNumberFormat="1" applyFont="1" applyBorder="1" applyAlignment="1">
      <alignment horizontal="center"/>
    </xf>
    <xf numFmtId="3" fontId="10" fillId="0" borderId="19" xfId="42" applyNumberFormat="1" applyFont="1" applyBorder="1" applyAlignment="1" quotePrefix="1">
      <alignment horizontal="center"/>
    </xf>
    <xf numFmtId="3" fontId="7" fillId="0" borderId="19" xfId="42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7" fillId="0" borderId="2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7" fillId="0" borderId="17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Continuous" vertical="top"/>
    </xf>
    <xf numFmtId="0" fontId="6" fillId="0" borderId="13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 textRotation="180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49" fontId="7" fillId="0" borderId="10" xfId="0" applyNumberFormat="1" applyFont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172" fontId="7" fillId="0" borderId="19" xfId="0" applyNumberFormat="1" applyFont="1" applyBorder="1" applyAlignment="1">
      <alignment horizontal="right" vertical="center"/>
    </xf>
    <xf numFmtId="164" fontId="7" fillId="0" borderId="17" xfId="0" applyNumberFormat="1" applyFont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164" fontId="19" fillId="0" borderId="19" xfId="0" applyNumberFormat="1" applyFont="1" applyBorder="1" applyAlignment="1">
      <alignment horizontal="right" vertical="center"/>
    </xf>
    <xf numFmtId="172" fontId="9" fillId="0" borderId="19" xfId="0" applyNumberFormat="1" applyFont="1" applyBorder="1" applyAlignment="1">
      <alignment horizontal="right" vertical="center"/>
    </xf>
    <xf numFmtId="172" fontId="7" fillId="0" borderId="24" xfId="0" applyNumberFormat="1" applyFont="1" applyBorder="1" applyAlignment="1">
      <alignment horizontal="right" vertical="center"/>
    </xf>
    <xf numFmtId="173" fontId="9" fillId="0" borderId="19" xfId="42" applyNumberFormat="1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right" vertical="center"/>
    </xf>
    <xf numFmtId="164" fontId="7" fillId="0" borderId="24" xfId="0" applyNumberFormat="1" applyFont="1" applyBorder="1" applyAlignment="1">
      <alignment horizontal="right" vertical="center"/>
    </xf>
    <xf numFmtId="164" fontId="19" fillId="0" borderId="24" xfId="0" applyNumberFormat="1" applyFont="1" applyBorder="1" applyAlignment="1">
      <alignment horizontal="right" vertical="center"/>
    </xf>
    <xf numFmtId="172" fontId="9" fillId="0" borderId="24" xfId="0" applyNumberFormat="1" applyFont="1" applyBorder="1" applyAlignment="1">
      <alignment horizontal="right" vertical="center"/>
    </xf>
    <xf numFmtId="173" fontId="9" fillId="0" borderId="24" xfId="42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/>
    </xf>
    <xf numFmtId="176" fontId="7" fillId="0" borderId="0" xfId="42" applyNumberFormat="1" applyFont="1" applyBorder="1" applyAlignment="1">
      <alignment/>
    </xf>
    <xf numFmtId="164" fontId="19" fillId="0" borderId="21" xfId="0" applyNumberFormat="1" applyFont="1" applyBorder="1" applyAlignment="1">
      <alignment horizontal="right"/>
    </xf>
    <xf numFmtId="3" fontId="7" fillId="0" borderId="10" xfId="42" applyNumberFormat="1" applyFont="1" applyFill="1" applyBorder="1" applyAlignment="1">
      <alignment horizontal="center"/>
    </xf>
    <xf numFmtId="3" fontId="10" fillId="0" borderId="19" xfId="42" applyNumberFormat="1" applyFont="1" applyFill="1" applyBorder="1" applyAlignment="1">
      <alignment horizontal="center"/>
    </xf>
    <xf numFmtId="3" fontId="7" fillId="0" borderId="19" xfId="42" applyNumberFormat="1" applyFont="1" applyFill="1" applyBorder="1" applyAlignment="1">
      <alignment horizontal="center"/>
    </xf>
    <xf numFmtId="3" fontId="7" fillId="0" borderId="0" xfId="42" applyNumberFormat="1" applyFont="1" applyFill="1" applyBorder="1" applyAlignment="1">
      <alignment horizontal="center"/>
    </xf>
    <xf numFmtId="3" fontId="9" fillId="0" borderId="25" xfId="42" applyNumberFormat="1" applyFont="1" applyFill="1" applyBorder="1" applyAlignment="1">
      <alignment horizontal="center"/>
    </xf>
    <xf numFmtId="3" fontId="7" fillId="0" borderId="17" xfId="42" applyNumberFormat="1" applyFont="1" applyFill="1" applyBorder="1" applyAlignment="1">
      <alignment horizontal="center"/>
    </xf>
    <xf numFmtId="3" fontId="9" fillId="0" borderId="19" xfId="42" applyNumberFormat="1" applyFont="1" applyFill="1" applyBorder="1" applyAlignment="1">
      <alignment horizontal="center"/>
    </xf>
    <xf numFmtId="3" fontId="10" fillId="0" borderId="10" xfId="42" applyNumberFormat="1" applyFont="1" applyFill="1" applyBorder="1" applyAlignment="1">
      <alignment horizontal="center"/>
    </xf>
    <xf numFmtId="3" fontId="10" fillId="0" borderId="0" xfId="42" applyNumberFormat="1" applyFont="1" applyFill="1" applyBorder="1" applyAlignment="1">
      <alignment horizontal="center"/>
    </xf>
    <xf numFmtId="3" fontId="30" fillId="0" borderId="25" xfId="42" applyNumberFormat="1" applyFont="1" applyFill="1" applyBorder="1" applyAlignment="1">
      <alignment horizontal="center"/>
    </xf>
    <xf numFmtId="3" fontId="7" fillId="0" borderId="19" xfId="42" applyNumberFormat="1" applyFont="1" applyFill="1" applyBorder="1" applyAlignment="1">
      <alignment horizontal="center" vertical="center"/>
    </xf>
    <xf numFmtId="3" fontId="9" fillId="0" borderId="25" xfId="42" applyNumberFormat="1" applyFont="1" applyFill="1" applyBorder="1" applyAlignment="1">
      <alignment horizontal="center" vertical="center"/>
    </xf>
    <xf numFmtId="3" fontId="9" fillId="0" borderId="19" xfId="42" applyNumberFormat="1" applyFont="1" applyFill="1" applyBorder="1" applyAlignment="1">
      <alignment horizontal="center" vertical="center"/>
    </xf>
    <xf numFmtId="3" fontId="7" fillId="0" borderId="10" xfId="42" applyNumberFormat="1" applyFont="1" applyFill="1" applyBorder="1" applyAlignment="1">
      <alignment horizontal="center" vertical="center"/>
    </xf>
    <xf numFmtId="3" fontId="10" fillId="0" borderId="19" xfId="42" applyNumberFormat="1" applyFont="1" applyFill="1" applyBorder="1" applyAlignment="1">
      <alignment horizontal="center" vertical="center"/>
    </xf>
    <xf numFmtId="3" fontId="7" fillId="0" borderId="0" xfId="42" applyNumberFormat="1" applyFont="1" applyFill="1" applyBorder="1" applyAlignment="1">
      <alignment horizontal="center" vertical="center"/>
    </xf>
    <xf numFmtId="3" fontId="7" fillId="0" borderId="17" xfId="42" applyNumberFormat="1" applyFont="1" applyFill="1" applyBorder="1" applyAlignment="1">
      <alignment horizontal="center" vertical="center"/>
    </xf>
    <xf numFmtId="3" fontId="10" fillId="0" borderId="18" xfId="42" applyNumberFormat="1" applyFont="1" applyFill="1" applyBorder="1" applyAlignment="1">
      <alignment horizontal="center"/>
    </xf>
    <xf numFmtId="3" fontId="7" fillId="0" borderId="18" xfId="42" applyNumberFormat="1" applyFont="1" applyFill="1" applyBorder="1" applyAlignment="1">
      <alignment horizontal="center"/>
    </xf>
    <xf numFmtId="3" fontId="7" fillId="0" borderId="16" xfId="42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3" fontId="7" fillId="0" borderId="13" xfId="42" applyNumberFormat="1" applyFont="1" applyFill="1" applyBorder="1" applyAlignment="1">
      <alignment horizontal="center" vertical="center"/>
    </xf>
    <xf numFmtId="3" fontId="7" fillId="0" borderId="18" xfId="42" applyNumberFormat="1" applyFont="1" applyFill="1" applyBorder="1" applyAlignment="1">
      <alignment horizontal="center" vertical="center"/>
    </xf>
    <xf numFmtId="3" fontId="7" fillId="0" borderId="15" xfId="42" applyNumberFormat="1" applyFont="1" applyFill="1" applyBorder="1" applyAlignment="1">
      <alignment horizontal="center" vertical="center"/>
    </xf>
    <xf numFmtId="3" fontId="9" fillId="0" borderId="26" xfId="42" applyNumberFormat="1" applyFont="1" applyFill="1" applyBorder="1" applyAlignment="1">
      <alignment horizontal="center" vertical="center"/>
    </xf>
    <xf numFmtId="3" fontId="7" fillId="0" borderId="16" xfId="42" applyNumberFormat="1" applyFont="1" applyFill="1" applyBorder="1" applyAlignment="1">
      <alignment horizontal="center" vertical="center"/>
    </xf>
    <xf numFmtId="3" fontId="9" fillId="0" borderId="18" xfId="42" applyNumberFormat="1" applyFont="1" applyFill="1" applyBorder="1" applyAlignment="1">
      <alignment horizontal="center" vertical="center"/>
    </xf>
    <xf numFmtId="3" fontId="10" fillId="0" borderId="10" xfId="42" applyNumberFormat="1" applyFont="1" applyFill="1" applyBorder="1" applyAlignment="1">
      <alignment horizontal="center" vertical="center"/>
    </xf>
    <xf numFmtId="3" fontId="10" fillId="0" borderId="0" xfId="42" applyNumberFormat="1" applyFont="1" applyFill="1" applyBorder="1" applyAlignment="1">
      <alignment horizontal="center" vertical="center"/>
    </xf>
    <xf numFmtId="3" fontId="7" fillId="0" borderId="22" xfId="42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10" fillId="0" borderId="17" xfId="0" applyFont="1" applyFill="1" applyBorder="1" applyAlignment="1" quotePrefix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17" xfId="0" applyFont="1" applyFill="1" applyBorder="1" applyAlignment="1">
      <alignment/>
    </xf>
    <xf numFmtId="0" fontId="7" fillId="0" borderId="17" xfId="0" applyFont="1" applyFill="1" applyBorder="1" applyAlignment="1">
      <alignment wrapText="1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7" fillId="0" borderId="20" xfId="42" applyNumberFormat="1" applyFont="1" applyBorder="1" applyAlignment="1">
      <alignment vertical="center"/>
    </xf>
    <xf numFmtId="3" fontId="7" fillId="0" borderId="23" xfId="42" applyNumberFormat="1" applyFont="1" applyBorder="1" applyAlignment="1">
      <alignment horizontal="center" vertical="center"/>
    </xf>
    <xf numFmtId="3" fontId="7" fillId="0" borderId="20" xfId="42" applyNumberFormat="1" applyFont="1" applyBorder="1" applyAlignment="1">
      <alignment/>
    </xf>
    <xf numFmtId="3" fontId="7" fillId="0" borderId="23" xfId="42" applyNumberFormat="1" applyFont="1" applyBorder="1" applyAlignment="1">
      <alignment horizontal="center"/>
    </xf>
    <xf numFmtId="3" fontId="7" fillId="0" borderId="22" xfId="42" applyNumberFormat="1" applyFont="1" applyBorder="1" applyAlignment="1">
      <alignment horizontal="center"/>
    </xf>
    <xf numFmtId="3" fontId="4" fillId="0" borderId="0" xfId="42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20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3" fontId="10" fillId="0" borderId="0" xfId="0" applyNumberFormat="1" applyFont="1" applyFill="1" applyAlignment="1">
      <alignment/>
    </xf>
    <xf numFmtId="3" fontId="7" fillId="0" borderId="10" xfId="42" applyNumberFormat="1" applyFont="1" applyBorder="1" applyAlignment="1">
      <alignment horizontal="center"/>
    </xf>
    <xf numFmtId="3" fontId="10" fillId="0" borderId="10" xfId="42" applyNumberFormat="1" applyFont="1" applyBorder="1" applyAlignment="1" quotePrefix="1">
      <alignment horizontal="center"/>
    </xf>
    <xf numFmtId="3" fontId="10" fillId="0" borderId="10" xfId="42" applyNumberFormat="1" applyFont="1" applyBorder="1" applyAlignment="1">
      <alignment horizontal="center"/>
    </xf>
    <xf numFmtId="3" fontId="7" fillId="0" borderId="10" xfId="42" applyNumberFormat="1" applyFont="1" applyBorder="1" applyAlignment="1">
      <alignment horizontal="center" vertical="center"/>
    </xf>
    <xf numFmtId="3" fontId="7" fillId="0" borderId="20" xfId="42" applyNumberFormat="1" applyFont="1" applyBorder="1" applyAlignment="1">
      <alignment horizontal="center"/>
    </xf>
    <xf numFmtId="172" fontId="7" fillId="0" borderId="0" xfId="0" applyNumberFormat="1" applyFont="1" applyAlignment="1">
      <alignment/>
    </xf>
    <xf numFmtId="3" fontId="10" fillId="0" borderId="17" xfId="42" applyNumberFormat="1" applyFont="1" applyBorder="1" applyAlignment="1">
      <alignment horizontal="left"/>
    </xf>
    <xf numFmtId="3" fontId="7" fillId="0" borderId="17" xfId="42" applyNumberFormat="1" applyFont="1" applyBorder="1" applyAlignment="1">
      <alignment horizontal="left"/>
    </xf>
    <xf numFmtId="3" fontId="7" fillId="0" borderId="17" xfId="42" applyNumberFormat="1" applyFont="1" applyBorder="1" applyAlignment="1">
      <alignment/>
    </xf>
    <xf numFmtId="176" fontId="7" fillId="0" borderId="19" xfId="42" applyNumberFormat="1" applyFont="1" applyBorder="1" applyAlignment="1">
      <alignment vertical="center"/>
    </xf>
    <xf numFmtId="172" fontId="7" fillId="0" borderId="18" xfId="0" applyNumberFormat="1" applyFont="1" applyBorder="1" applyAlignment="1">
      <alignment horizontal="right" vertical="center"/>
    </xf>
    <xf numFmtId="173" fontId="9" fillId="0" borderId="18" xfId="42" applyNumberFormat="1" applyFont="1" applyBorder="1" applyAlignment="1">
      <alignment horizontal="right" vertical="center"/>
    </xf>
    <xf numFmtId="164" fontId="7" fillId="0" borderId="16" xfId="0" applyNumberFormat="1" applyFont="1" applyBorder="1" applyAlignment="1">
      <alignment horizontal="right" vertical="center"/>
    </xf>
    <xf numFmtId="164" fontId="7" fillId="0" borderId="18" xfId="0" applyNumberFormat="1" applyFont="1" applyBorder="1" applyAlignment="1">
      <alignment horizontal="right" vertical="center"/>
    </xf>
    <xf numFmtId="164" fontId="19" fillId="0" borderId="18" xfId="0" applyNumberFormat="1" applyFont="1" applyBorder="1" applyAlignment="1">
      <alignment horizontal="right" vertical="center"/>
    </xf>
    <xf numFmtId="3" fontId="19" fillId="0" borderId="0" xfId="0" applyNumberFormat="1" applyFont="1" applyAlignment="1">
      <alignment/>
    </xf>
    <xf numFmtId="3" fontId="30" fillId="0" borderId="25" xfId="42" applyNumberFormat="1" applyFont="1" applyFill="1" applyBorder="1" applyAlignment="1">
      <alignment horizontal="center" vertical="center"/>
    </xf>
    <xf numFmtId="3" fontId="10" fillId="0" borderId="17" xfId="42" applyNumberFormat="1" applyFont="1" applyFill="1" applyBorder="1" applyAlignment="1">
      <alignment horizontal="center" vertical="center"/>
    </xf>
    <xf numFmtId="3" fontId="30" fillId="0" borderId="19" xfId="42" applyNumberFormat="1" applyFont="1" applyFill="1" applyBorder="1" applyAlignment="1">
      <alignment horizontal="center" vertical="center"/>
    </xf>
    <xf numFmtId="3" fontId="10" fillId="0" borderId="17" xfId="42" applyNumberFormat="1" applyFont="1" applyFill="1" applyBorder="1" applyAlignment="1">
      <alignment horizontal="center"/>
    </xf>
    <xf numFmtId="3" fontId="30" fillId="0" borderId="19" xfId="42" applyNumberFormat="1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3" fontId="19" fillId="0" borderId="13" xfId="42" applyNumberFormat="1" applyFont="1" applyBorder="1" applyAlignment="1">
      <alignment/>
    </xf>
    <xf numFmtId="3" fontId="19" fillId="0" borderId="16" xfId="42" applyNumberFormat="1" applyFont="1" applyBorder="1" applyAlignment="1">
      <alignment/>
    </xf>
    <xf numFmtId="3" fontId="19" fillId="0" borderId="15" xfId="42" applyNumberFormat="1" applyFont="1" applyBorder="1" applyAlignment="1">
      <alignment/>
    </xf>
    <xf numFmtId="3" fontId="7" fillId="0" borderId="13" xfId="42" applyNumberFormat="1" applyFont="1" applyFill="1" applyBorder="1" applyAlignment="1">
      <alignment horizontal="center"/>
    </xf>
    <xf numFmtId="164" fontId="19" fillId="0" borderId="0" xfId="0" applyNumberFormat="1" applyFont="1" applyAlignment="1">
      <alignment/>
    </xf>
    <xf numFmtId="172" fontId="19" fillId="0" borderId="18" xfId="0" applyNumberFormat="1" applyFont="1" applyFill="1" applyBorder="1" applyAlignment="1">
      <alignment horizontal="right" vertical="center"/>
    </xf>
    <xf numFmtId="172" fontId="19" fillId="0" borderId="19" xfId="0" applyNumberFormat="1" applyFont="1" applyFill="1" applyBorder="1" applyAlignment="1">
      <alignment horizontal="right"/>
    </xf>
    <xf numFmtId="172" fontId="19" fillId="0" borderId="19" xfId="0" applyNumberFormat="1" applyFont="1" applyFill="1" applyBorder="1" applyAlignment="1">
      <alignment horizontal="right" vertical="center"/>
    </xf>
    <xf numFmtId="172" fontId="19" fillId="0" borderId="24" xfId="0" applyNumberFormat="1" applyFont="1" applyFill="1" applyBorder="1" applyAlignment="1">
      <alignment horizontal="right" vertical="center"/>
    </xf>
    <xf numFmtId="172" fontId="19" fillId="0" borderId="22" xfId="0" applyNumberFormat="1" applyFont="1" applyFill="1" applyBorder="1" applyAlignment="1">
      <alignment horizontal="right"/>
    </xf>
    <xf numFmtId="164" fontId="19" fillId="0" borderId="18" xfId="0" applyNumberFormat="1" applyFont="1" applyFill="1" applyBorder="1" applyAlignment="1">
      <alignment horizontal="right" vertical="center"/>
    </xf>
    <xf numFmtId="164" fontId="19" fillId="0" borderId="19" xfId="0" applyNumberFormat="1" applyFont="1" applyFill="1" applyBorder="1" applyAlignment="1">
      <alignment horizontal="right"/>
    </xf>
    <xf numFmtId="164" fontId="19" fillId="0" borderId="19" xfId="0" applyNumberFormat="1" applyFont="1" applyFill="1" applyBorder="1" applyAlignment="1">
      <alignment horizontal="right" vertical="center"/>
    </xf>
    <xf numFmtId="164" fontId="19" fillId="0" borderId="24" xfId="0" applyNumberFormat="1" applyFont="1" applyFill="1" applyBorder="1" applyAlignment="1">
      <alignment horizontal="right" vertical="center"/>
    </xf>
    <xf numFmtId="164" fontId="19" fillId="0" borderId="22" xfId="0" applyNumberFormat="1" applyFont="1" applyFill="1" applyBorder="1" applyAlignment="1">
      <alignment horizontal="right"/>
    </xf>
    <xf numFmtId="172" fontId="7" fillId="0" borderId="20" xfId="0" applyNumberFormat="1" applyFont="1" applyFill="1" applyBorder="1" applyAlignment="1">
      <alignment horizontal="right"/>
    </xf>
    <xf numFmtId="164" fontId="7" fillId="0" borderId="21" xfId="0" applyNumberFormat="1" applyFont="1" applyFill="1" applyBorder="1" applyAlignment="1">
      <alignment horizontal="right"/>
    </xf>
    <xf numFmtId="164" fontId="7" fillId="0" borderId="22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7" fillId="0" borderId="0" xfId="42" applyNumberFormat="1" applyFont="1" applyBorder="1" applyAlignment="1">
      <alignment horizontal="center"/>
    </xf>
    <xf numFmtId="172" fontId="19" fillId="0" borderId="18" xfId="0" applyNumberFormat="1" applyFont="1" applyFill="1" applyBorder="1" applyAlignment="1">
      <alignment horizontal="right"/>
    </xf>
    <xf numFmtId="164" fontId="19" fillId="0" borderId="18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172" fontId="24" fillId="0" borderId="19" xfId="0" applyNumberFormat="1" applyFont="1" applyFill="1" applyBorder="1" applyAlignment="1">
      <alignment horizontal="right"/>
    </xf>
    <xf numFmtId="3" fontId="19" fillId="0" borderId="13" xfId="42" applyNumberFormat="1" applyFont="1" applyFill="1" applyBorder="1" applyAlignment="1">
      <alignment vertical="center"/>
    </xf>
    <xf numFmtId="3" fontId="19" fillId="0" borderId="15" xfId="42" applyNumberFormat="1" applyFont="1" applyFill="1" applyBorder="1" applyAlignment="1">
      <alignment vertical="center"/>
    </xf>
    <xf numFmtId="3" fontId="19" fillId="0" borderId="17" xfId="42" applyNumberFormat="1" applyFont="1" applyFill="1" applyBorder="1" applyAlignment="1">
      <alignment vertical="center"/>
    </xf>
    <xf numFmtId="3" fontId="19" fillId="0" borderId="16" xfId="42" applyNumberFormat="1" applyFont="1" applyFill="1" applyBorder="1" applyAlignment="1">
      <alignment vertical="center"/>
    </xf>
    <xf numFmtId="3" fontId="7" fillId="0" borderId="0" xfId="42" applyNumberFormat="1" applyFont="1" applyFill="1" applyBorder="1" applyAlignment="1">
      <alignment vertical="center"/>
    </xf>
    <xf numFmtId="3" fontId="19" fillId="0" borderId="0" xfId="42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/>
    </xf>
    <xf numFmtId="0" fontId="7" fillId="5" borderId="20" xfId="0" applyFont="1" applyFill="1" applyBorder="1" applyAlignment="1">
      <alignment/>
    </xf>
    <xf numFmtId="0" fontId="7" fillId="5" borderId="23" xfId="0" applyFont="1" applyFill="1" applyBorder="1" applyAlignment="1">
      <alignment/>
    </xf>
    <xf numFmtId="3" fontId="7" fillId="5" borderId="20" xfId="42" applyNumberFormat="1" applyFont="1" applyFill="1" applyBorder="1" applyAlignment="1">
      <alignment horizontal="center"/>
    </xf>
    <xf numFmtId="3" fontId="10" fillId="5" borderId="22" xfId="42" applyNumberFormat="1" applyFont="1" applyFill="1" applyBorder="1" applyAlignment="1">
      <alignment horizontal="center"/>
    </xf>
    <xf numFmtId="0" fontId="7" fillId="5" borderId="21" xfId="0" applyFont="1" applyFill="1" applyBorder="1" applyAlignment="1">
      <alignment/>
    </xf>
    <xf numFmtId="3" fontId="7" fillId="5" borderId="22" xfId="42" applyNumberFormat="1" applyFont="1" applyFill="1" applyBorder="1" applyAlignment="1">
      <alignment horizontal="center"/>
    </xf>
    <xf numFmtId="0" fontId="7" fillId="5" borderId="11" xfId="0" applyFont="1" applyFill="1" applyBorder="1" applyAlignment="1">
      <alignment/>
    </xf>
    <xf numFmtId="0" fontId="0" fillId="0" borderId="17" xfId="0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5" borderId="12" xfId="0" applyFont="1" applyFill="1" applyBorder="1" applyAlignment="1">
      <alignment horizontal="left"/>
    </xf>
    <xf numFmtId="176" fontId="7" fillId="5" borderId="24" xfId="42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3" fontId="7" fillId="0" borderId="19" xfId="42" applyNumberFormat="1" applyFont="1" applyFill="1" applyBorder="1" applyAlignment="1">
      <alignment horizontal="center" vertical="center"/>
    </xf>
    <xf numFmtId="17" fontId="7" fillId="0" borderId="20" xfId="0" applyNumberFormat="1" applyFont="1" applyFill="1" applyBorder="1" applyAlignment="1" quotePrefix="1">
      <alignment horizontal="center"/>
    </xf>
    <xf numFmtId="0" fontId="0" fillId="0" borderId="2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3" fontId="7" fillId="0" borderId="27" xfId="42" applyNumberFormat="1" applyFont="1" applyFill="1" applyBorder="1" applyAlignment="1">
      <alignment horizontal="center" vertical="center"/>
    </xf>
    <xf numFmtId="3" fontId="9" fillId="0" borderId="25" xfId="42" applyNumberFormat="1" applyFont="1" applyFill="1" applyBorder="1" applyAlignment="1">
      <alignment horizontal="center" vertical="center"/>
    </xf>
    <xf numFmtId="3" fontId="9" fillId="0" borderId="19" xfId="42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3" fontId="7" fillId="0" borderId="24" xfId="42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0</xdr:row>
      <xdr:rowOff>180975</xdr:rowOff>
    </xdr:from>
    <xdr:to>
      <xdr:col>12</xdr:col>
      <xdr:colOff>0</xdr:colOff>
      <xdr:row>30</xdr:row>
      <xdr:rowOff>180975</xdr:rowOff>
    </xdr:to>
    <xdr:sp>
      <xdr:nvSpPr>
        <xdr:cNvPr id="1" name="Text 2"/>
        <xdr:cNvSpPr txBox="1">
          <a:spLocks noChangeArrowheads="1"/>
        </xdr:cNvSpPr>
      </xdr:nvSpPr>
      <xdr:spPr>
        <a:xfrm>
          <a:off x="8943975" y="180975"/>
          <a:ext cx="190500" cy="6372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0</xdr:row>
      <xdr:rowOff>57150</xdr:rowOff>
    </xdr:from>
    <xdr:to>
      <xdr:col>10</xdr:col>
      <xdr:colOff>0</xdr:colOff>
      <xdr:row>26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8220075" y="57150"/>
          <a:ext cx="352425" cy="6276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6</xdr:col>
      <xdr:colOff>200025</xdr:colOff>
      <xdr:row>31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82050" y="9525"/>
          <a:ext cx="200025" cy="687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29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486775" y="0"/>
          <a:ext cx="0" cy="5972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5</xdr:col>
      <xdr:colOff>180975</xdr:colOff>
      <xdr:row>0</xdr:row>
      <xdr:rowOff>152400</xdr:rowOff>
    </xdr:from>
    <xdr:to>
      <xdr:col>5</xdr:col>
      <xdr:colOff>419100</xdr:colOff>
      <xdr:row>27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667750" y="152400"/>
          <a:ext cx="238125" cy="543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161925</xdr:rowOff>
    </xdr:from>
    <xdr:to>
      <xdr:col>5</xdr:col>
      <xdr:colOff>409575</xdr:colOff>
      <xdr:row>29</xdr:row>
      <xdr:rowOff>57150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220075" y="161925"/>
          <a:ext cx="304800" cy="6076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57150</xdr:rowOff>
    </xdr:from>
    <xdr:to>
      <xdr:col>8</xdr:col>
      <xdr:colOff>0</xdr:colOff>
      <xdr:row>21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62400" y="57150"/>
          <a:ext cx="0" cy="6753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20</xdr:col>
      <xdr:colOff>142875</xdr:colOff>
      <xdr:row>0</xdr:row>
      <xdr:rowOff>152400</xdr:rowOff>
    </xdr:from>
    <xdr:to>
      <xdr:col>21</xdr:col>
      <xdr:colOff>0</xdr:colOff>
      <xdr:row>17</xdr:row>
      <xdr:rowOff>47625</xdr:rowOff>
    </xdr:to>
    <xdr:sp>
      <xdr:nvSpPr>
        <xdr:cNvPr id="2" name="Text 1"/>
        <xdr:cNvSpPr txBox="1">
          <a:spLocks noChangeArrowheads="1"/>
        </xdr:cNvSpPr>
      </xdr:nvSpPr>
      <xdr:spPr>
        <a:xfrm>
          <a:off x="9648825" y="152400"/>
          <a:ext cx="142875" cy="5943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57150</xdr:rowOff>
    </xdr:from>
    <xdr:to>
      <xdr:col>8</xdr:col>
      <xdr:colOff>0</xdr:colOff>
      <xdr:row>20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67150" y="57150"/>
          <a:ext cx="0" cy="7010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20</xdr:col>
      <xdr:colOff>28575</xdr:colOff>
      <xdr:row>0</xdr:row>
      <xdr:rowOff>0</xdr:rowOff>
    </xdr:from>
    <xdr:to>
      <xdr:col>20</xdr:col>
      <xdr:colOff>219075</xdr:colOff>
      <xdr:row>17</xdr:row>
      <xdr:rowOff>171450</xdr:rowOff>
    </xdr:to>
    <xdr:sp>
      <xdr:nvSpPr>
        <xdr:cNvPr id="2" name="Text 1"/>
        <xdr:cNvSpPr txBox="1">
          <a:spLocks noChangeArrowheads="1"/>
        </xdr:cNvSpPr>
      </xdr:nvSpPr>
      <xdr:spPr>
        <a:xfrm>
          <a:off x="9553575" y="0"/>
          <a:ext cx="190500" cy="6610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57150</xdr:rowOff>
    </xdr:from>
    <xdr:to>
      <xdr:col>8</xdr:col>
      <xdr:colOff>0</xdr:colOff>
      <xdr:row>20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62400" y="57150"/>
          <a:ext cx="0" cy="6648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20</xdr:col>
      <xdr:colOff>209550</xdr:colOff>
      <xdr:row>0</xdr:row>
      <xdr:rowOff>0</xdr:rowOff>
    </xdr:from>
    <xdr:to>
      <xdr:col>20</xdr:col>
      <xdr:colOff>295275</xdr:colOff>
      <xdr:row>20</xdr:row>
      <xdr:rowOff>152400</xdr:rowOff>
    </xdr:to>
    <xdr:sp>
      <xdr:nvSpPr>
        <xdr:cNvPr id="2" name="Text 1"/>
        <xdr:cNvSpPr txBox="1">
          <a:spLocks noChangeArrowheads="1"/>
        </xdr:cNvSpPr>
      </xdr:nvSpPr>
      <xdr:spPr>
        <a:xfrm>
          <a:off x="9629775" y="0"/>
          <a:ext cx="85725" cy="6858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114300</xdr:rowOff>
    </xdr:from>
    <xdr:to>
      <xdr:col>8</xdr:col>
      <xdr:colOff>0</xdr:colOff>
      <xdr:row>25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4248150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22</xdr:col>
      <xdr:colOff>390525</xdr:colOff>
      <xdr:row>0</xdr:row>
      <xdr:rowOff>9525</xdr:rowOff>
    </xdr:from>
    <xdr:to>
      <xdr:col>22</xdr:col>
      <xdr:colOff>647700</xdr:colOff>
      <xdr:row>27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8972550" y="9525"/>
          <a:ext cx="257175" cy="6543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20</xdr:col>
      <xdr:colOff>0</xdr:colOff>
      <xdr:row>4</xdr:row>
      <xdr:rowOff>114300</xdr:rowOff>
    </xdr:from>
    <xdr:to>
      <xdr:col>20</xdr:col>
      <xdr:colOff>0</xdr:colOff>
      <xdr:row>25</xdr:row>
      <xdr:rowOff>0</xdr:rowOff>
    </xdr:to>
    <xdr:sp>
      <xdr:nvSpPr>
        <xdr:cNvPr id="3" name="Text 2"/>
        <xdr:cNvSpPr txBox="1">
          <a:spLocks noChangeArrowheads="1"/>
        </xdr:cNvSpPr>
      </xdr:nvSpPr>
      <xdr:spPr>
        <a:xfrm>
          <a:off x="7962900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14</xdr:col>
      <xdr:colOff>0</xdr:colOff>
      <xdr:row>4</xdr:row>
      <xdr:rowOff>114300</xdr:rowOff>
    </xdr:from>
    <xdr:to>
      <xdr:col>14</xdr:col>
      <xdr:colOff>0</xdr:colOff>
      <xdr:row>25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6105525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14</xdr:col>
      <xdr:colOff>0</xdr:colOff>
      <xdr:row>4</xdr:row>
      <xdr:rowOff>114300</xdr:rowOff>
    </xdr:from>
    <xdr:to>
      <xdr:col>14</xdr:col>
      <xdr:colOff>0</xdr:colOff>
      <xdr:row>25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>
          <a:off x="6105525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8</xdr:col>
      <xdr:colOff>0</xdr:colOff>
      <xdr:row>4</xdr:row>
      <xdr:rowOff>114300</xdr:rowOff>
    </xdr:from>
    <xdr:to>
      <xdr:col>8</xdr:col>
      <xdr:colOff>0</xdr:colOff>
      <xdr:row>25</xdr:row>
      <xdr:rowOff>0</xdr:rowOff>
    </xdr:to>
    <xdr:sp>
      <xdr:nvSpPr>
        <xdr:cNvPr id="6" name="Text 2"/>
        <xdr:cNvSpPr txBox="1">
          <a:spLocks noChangeArrowheads="1"/>
        </xdr:cNvSpPr>
      </xdr:nvSpPr>
      <xdr:spPr>
        <a:xfrm>
          <a:off x="4248150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8</xdr:col>
      <xdr:colOff>0</xdr:colOff>
      <xdr:row>4</xdr:row>
      <xdr:rowOff>114300</xdr:rowOff>
    </xdr:from>
    <xdr:to>
      <xdr:col>8</xdr:col>
      <xdr:colOff>0</xdr:colOff>
      <xdr:row>25</xdr:row>
      <xdr:rowOff>0</xdr:rowOff>
    </xdr:to>
    <xdr:sp>
      <xdr:nvSpPr>
        <xdr:cNvPr id="7" name="Text 2"/>
        <xdr:cNvSpPr txBox="1">
          <a:spLocks noChangeArrowheads="1"/>
        </xdr:cNvSpPr>
      </xdr:nvSpPr>
      <xdr:spPr>
        <a:xfrm>
          <a:off x="4248150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8</xdr:col>
      <xdr:colOff>0</xdr:colOff>
      <xdr:row>4</xdr:row>
      <xdr:rowOff>114300</xdr:rowOff>
    </xdr:from>
    <xdr:to>
      <xdr:col>8</xdr:col>
      <xdr:colOff>0</xdr:colOff>
      <xdr:row>25</xdr:row>
      <xdr:rowOff>0</xdr:rowOff>
    </xdr:to>
    <xdr:sp>
      <xdr:nvSpPr>
        <xdr:cNvPr id="8" name="Text 2"/>
        <xdr:cNvSpPr txBox="1">
          <a:spLocks noChangeArrowheads="1"/>
        </xdr:cNvSpPr>
      </xdr:nvSpPr>
      <xdr:spPr>
        <a:xfrm>
          <a:off x="4248150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14</xdr:col>
      <xdr:colOff>0</xdr:colOff>
      <xdr:row>4</xdr:row>
      <xdr:rowOff>114300</xdr:rowOff>
    </xdr:from>
    <xdr:to>
      <xdr:col>14</xdr:col>
      <xdr:colOff>0</xdr:colOff>
      <xdr:row>25</xdr:row>
      <xdr:rowOff>0</xdr:rowOff>
    </xdr:to>
    <xdr:sp>
      <xdr:nvSpPr>
        <xdr:cNvPr id="9" name="Text 2"/>
        <xdr:cNvSpPr txBox="1">
          <a:spLocks noChangeArrowheads="1"/>
        </xdr:cNvSpPr>
      </xdr:nvSpPr>
      <xdr:spPr>
        <a:xfrm>
          <a:off x="6105525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0</xdr:row>
      <xdr:rowOff>9525</xdr:rowOff>
    </xdr:from>
    <xdr:to>
      <xdr:col>6</xdr:col>
      <xdr:colOff>561975</xdr:colOff>
      <xdr:row>36</xdr:row>
      <xdr:rowOff>161925</xdr:rowOff>
    </xdr:to>
    <xdr:sp>
      <xdr:nvSpPr>
        <xdr:cNvPr id="1" name="Text 2"/>
        <xdr:cNvSpPr txBox="1">
          <a:spLocks noChangeArrowheads="1"/>
        </xdr:cNvSpPr>
      </xdr:nvSpPr>
      <xdr:spPr>
        <a:xfrm>
          <a:off x="8572500" y="9525"/>
          <a:ext cx="228600" cy="7058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6</xdr:col>
      <xdr:colOff>333375</xdr:colOff>
      <xdr:row>0</xdr:row>
      <xdr:rowOff>9525</xdr:rowOff>
    </xdr:from>
    <xdr:to>
      <xdr:col>6</xdr:col>
      <xdr:colOff>561975</xdr:colOff>
      <xdr:row>36</xdr:row>
      <xdr:rowOff>161925</xdr:rowOff>
    </xdr:to>
    <xdr:sp>
      <xdr:nvSpPr>
        <xdr:cNvPr id="2" name="Text 2"/>
        <xdr:cNvSpPr txBox="1">
          <a:spLocks noChangeArrowheads="1"/>
        </xdr:cNvSpPr>
      </xdr:nvSpPr>
      <xdr:spPr>
        <a:xfrm>
          <a:off x="8572500" y="9525"/>
          <a:ext cx="228600" cy="7058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pane xSplit="2" ySplit="5" topLeftCell="C1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I36" sqref="I36"/>
    </sheetView>
  </sheetViews>
  <sheetFormatPr defaultColWidth="9.140625" defaultRowHeight="12.75"/>
  <cols>
    <col min="1" max="1" width="1.7109375" style="190" customWidth="1"/>
    <col min="2" max="2" width="42.140625" style="190" customWidth="1"/>
    <col min="3" max="11" width="9.57421875" style="190" customWidth="1"/>
    <col min="12" max="12" width="7.00390625" style="190" customWidth="1"/>
    <col min="13" max="16384" width="9.140625" style="190" customWidth="1"/>
  </cols>
  <sheetData>
    <row r="1" spans="1:5" s="157" customFormat="1" ht="16.5" customHeight="1">
      <c r="A1" s="154" t="s">
        <v>74</v>
      </c>
      <c r="B1" s="168"/>
      <c r="C1" s="156"/>
      <c r="D1" s="156"/>
      <c r="E1" s="168"/>
    </row>
    <row r="2" spans="1:4" s="157" customFormat="1" ht="9" customHeight="1">
      <c r="A2" s="158"/>
      <c r="B2" s="176" t="s">
        <v>21</v>
      </c>
      <c r="C2" s="155"/>
      <c r="D2" s="155"/>
    </row>
    <row r="3" spans="1:11" s="157" customFormat="1" ht="15" customHeight="1">
      <c r="A3" s="161"/>
      <c r="B3" s="177"/>
      <c r="C3" s="337" t="s">
        <v>87</v>
      </c>
      <c r="D3" s="338"/>
      <c r="E3" s="338"/>
      <c r="F3" s="337" t="s">
        <v>79</v>
      </c>
      <c r="G3" s="338"/>
      <c r="H3" s="339"/>
      <c r="I3" s="178" t="s">
        <v>75</v>
      </c>
      <c r="J3" s="178"/>
      <c r="K3" s="179"/>
    </row>
    <row r="4" spans="1:11" s="157" customFormat="1" ht="15" customHeight="1">
      <c r="A4" s="180"/>
      <c r="B4" s="181" t="s">
        <v>0</v>
      </c>
      <c r="C4" s="333" t="s">
        <v>3</v>
      </c>
      <c r="D4" s="330" t="s">
        <v>4</v>
      </c>
      <c r="E4" s="182" t="s">
        <v>2</v>
      </c>
      <c r="F4" s="333" t="s">
        <v>3</v>
      </c>
      <c r="G4" s="330" t="s">
        <v>4</v>
      </c>
      <c r="H4" s="182" t="s">
        <v>2</v>
      </c>
      <c r="I4" s="333" t="s">
        <v>3</v>
      </c>
      <c r="J4" s="330" t="s">
        <v>4</v>
      </c>
      <c r="K4" s="182" t="s">
        <v>2</v>
      </c>
    </row>
    <row r="5" spans="1:11" s="157" customFormat="1" ht="13.5" customHeight="1">
      <c r="A5" s="183"/>
      <c r="B5" s="184" t="s">
        <v>1</v>
      </c>
      <c r="C5" s="335"/>
      <c r="D5" s="331"/>
      <c r="E5" s="185" t="s">
        <v>5</v>
      </c>
      <c r="F5" s="334"/>
      <c r="G5" s="331"/>
      <c r="H5" s="185" t="s">
        <v>5</v>
      </c>
      <c r="I5" s="334"/>
      <c r="J5" s="331"/>
      <c r="K5" s="185" t="s">
        <v>5</v>
      </c>
    </row>
    <row r="6" spans="1:11" s="157" customFormat="1" ht="22.5" customHeight="1">
      <c r="A6" s="186"/>
      <c r="B6" s="162" t="s">
        <v>35</v>
      </c>
      <c r="C6" s="231">
        <v>18047</v>
      </c>
      <c r="D6" s="231">
        <v>3637</v>
      </c>
      <c r="E6" s="232">
        <f>SUM(C6:D6)</f>
        <v>21684</v>
      </c>
      <c r="F6" s="232">
        <f>14893+829</f>
        <v>15722</v>
      </c>
      <c r="G6" s="233">
        <f>3247+72-1</f>
        <v>3318</v>
      </c>
      <c r="H6" s="234">
        <f>SUM(F6:G6)</f>
        <v>19040</v>
      </c>
      <c r="I6" s="232">
        <f>+F6-C6</f>
        <v>-2325</v>
      </c>
      <c r="J6" s="235">
        <f>+G6-D6</f>
        <v>-319</v>
      </c>
      <c r="K6" s="236">
        <f>+H6-E6</f>
        <v>-2644</v>
      </c>
    </row>
    <row r="7" spans="1:11" s="165" customFormat="1" ht="16.5" customHeight="1">
      <c r="A7" s="187"/>
      <c r="B7" s="164" t="s">
        <v>6</v>
      </c>
      <c r="C7" s="237">
        <v>11499</v>
      </c>
      <c r="D7" s="237">
        <v>2497</v>
      </c>
      <c r="E7" s="224">
        <f>SUM(C7:D7)</f>
        <v>13996</v>
      </c>
      <c r="F7" s="220">
        <v>9712</v>
      </c>
      <c r="G7" s="238">
        <v>2173</v>
      </c>
      <c r="H7" s="282">
        <f>SUM(F7:G7)</f>
        <v>11885</v>
      </c>
      <c r="I7" s="224">
        <f aca="true" t="shared" si="0" ref="I7:I30">+F7-C7</f>
        <v>-1787</v>
      </c>
      <c r="J7" s="283">
        <f aca="true" t="shared" si="1" ref="J7:J30">+G7-D7</f>
        <v>-324</v>
      </c>
      <c r="K7" s="284">
        <f aca="true" t="shared" si="2" ref="K7:K30">+H7-E7</f>
        <v>-2111</v>
      </c>
    </row>
    <row r="8" spans="1:11" s="165" customFormat="1" ht="16.5" customHeight="1">
      <c r="A8" s="187"/>
      <c r="B8" s="166" t="s">
        <v>7</v>
      </c>
      <c r="C8" s="224">
        <v>6548</v>
      </c>
      <c r="D8" s="238">
        <v>1140</v>
      </c>
      <c r="E8" s="224">
        <f aca="true" t="shared" si="3" ref="E8:E30">SUM(C8:D8)</f>
        <v>7688</v>
      </c>
      <c r="F8" s="224">
        <f>F6-F7</f>
        <v>6010</v>
      </c>
      <c r="G8" s="238">
        <f>G6-G7</f>
        <v>1145</v>
      </c>
      <c r="H8" s="282">
        <f aca="true" t="shared" si="4" ref="H8:H16">SUM(F8:G8)</f>
        <v>7155</v>
      </c>
      <c r="I8" s="224">
        <f t="shared" si="0"/>
        <v>-538</v>
      </c>
      <c r="J8" s="283">
        <f t="shared" si="1"/>
        <v>5</v>
      </c>
      <c r="K8" s="284">
        <f t="shared" si="2"/>
        <v>-533</v>
      </c>
    </row>
    <row r="9" spans="1:11" s="157" customFormat="1" ht="16.5" customHeight="1">
      <c r="A9" s="188"/>
      <c r="B9" s="168" t="s">
        <v>8</v>
      </c>
      <c r="C9" s="223">
        <v>75</v>
      </c>
      <c r="D9" s="223">
        <v>65</v>
      </c>
      <c r="E9" s="220">
        <f t="shared" si="3"/>
        <v>140</v>
      </c>
      <c r="F9" s="220">
        <v>76</v>
      </c>
      <c r="G9" s="225">
        <v>64</v>
      </c>
      <c r="H9" s="221">
        <f t="shared" si="4"/>
        <v>140</v>
      </c>
      <c r="I9" s="220">
        <f t="shared" si="0"/>
        <v>1</v>
      </c>
      <c r="J9" s="226">
        <f t="shared" si="1"/>
        <v>-1</v>
      </c>
      <c r="K9" s="222">
        <f t="shared" si="2"/>
        <v>0</v>
      </c>
    </row>
    <row r="10" spans="1:11" s="157" customFormat="1" ht="16.5" customHeight="1">
      <c r="A10" s="188"/>
      <c r="B10" s="168" t="s">
        <v>9</v>
      </c>
      <c r="C10" s="210">
        <v>45004</v>
      </c>
      <c r="D10" s="210">
        <v>47257</v>
      </c>
      <c r="E10" s="212">
        <f t="shared" si="3"/>
        <v>92261</v>
      </c>
      <c r="F10" s="212">
        <v>46110</v>
      </c>
      <c r="G10" s="213">
        <v>45770</v>
      </c>
      <c r="H10" s="214">
        <f t="shared" si="4"/>
        <v>91880</v>
      </c>
      <c r="I10" s="212">
        <f t="shared" si="0"/>
        <v>1106</v>
      </c>
      <c r="J10" s="215">
        <f t="shared" si="1"/>
        <v>-1487</v>
      </c>
      <c r="K10" s="216">
        <f t="shared" si="2"/>
        <v>-381</v>
      </c>
    </row>
    <row r="11" spans="1:15" s="165" customFormat="1" ht="16.5" customHeight="1">
      <c r="A11" s="187"/>
      <c r="B11" s="170" t="s">
        <v>10</v>
      </c>
      <c r="C11" s="217">
        <v>1979</v>
      </c>
      <c r="D11" s="217">
        <v>18</v>
      </c>
      <c r="E11" s="211">
        <f t="shared" si="3"/>
        <v>1997</v>
      </c>
      <c r="F11" s="211">
        <v>1619</v>
      </c>
      <c r="G11" s="218">
        <v>17</v>
      </c>
      <c r="H11" s="219">
        <f>SUM(F11:G11)</f>
        <v>1636</v>
      </c>
      <c r="I11" s="211">
        <f t="shared" si="0"/>
        <v>-360</v>
      </c>
      <c r="J11" s="285">
        <f t="shared" si="1"/>
        <v>-1</v>
      </c>
      <c r="K11" s="286">
        <f t="shared" si="2"/>
        <v>-361</v>
      </c>
      <c r="M11" s="265"/>
      <c r="N11" s="265"/>
      <c r="O11" s="265"/>
    </row>
    <row r="12" spans="1:15" s="165" customFormat="1" ht="16.5" customHeight="1">
      <c r="A12" s="187"/>
      <c r="B12" s="170" t="s">
        <v>90</v>
      </c>
      <c r="C12" s="217">
        <v>4858</v>
      </c>
      <c r="D12" s="217">
        <v>4196</v>
      </c>
      <c r="E12" s="211">
        <f t="shared" si="3"/>
        <v>9054</v>
      </c>
      <c r="F12" s="211">
        <v>4843</v>
      </c>
      <c r="G12" s="218">
        <v>4325</v>
      </c>
      <c r="H12" s="219">
        <f t="shared" si="4"/>
        <v>9168</v>
      </c>
      <c r="I12" s="211">
        <f t="shared" si="0"/>
        <v>-15</v>
      </c>
      <c r="J12" s="285">
        <f t="shared" si="1"/>
        <v>129</v>
      </c>
      <c r="K12" s="286">
        <f t="shared" si="2"/>
        <v>114</v>
      </c>
      <c r="N12" s="265"/>
      <c r="O12" s="265"/>
    </row>
    <row r="13" spans="1:11" s="165" customFormat="1" ht="16.5" customHeight="1">
      <c r="A13" s="187"/>
      <c r="B13" s="170" t="s">
        <v>91</v>
      </c>
      <c r="C13" s="211">
        <v>22180</v>
      </c>
      <c r="D13" s="218">
        <v>35627</v>
      </c>
      <c r="E13" s="211">
        <f t="shared" si="3"/>
        <v>57807</v>
      </c>
      <c r="F13" s="211">
        <v>23469</v>
      </c>
      <c r="G13" s="218">
        <v>33888</v>
      </c>
      <c r="H13" s="219">
        <f t="shared" si="4"/>
        <v>57357</v>
      </c>
      <c r="I13" s="211">
        <f t="shared" si="0"/>
        <v>1289</v>
      </c>
      <c r="J13" s="285">
        <f t="shared" si="1"/>
        <v>-1739</v>
      </c>
      <c r="K13" s="286">
        <f t="shared" si="2"/>
        <v>-450</v>
      </c>
    </row>
    <row r="14" spans="1:11" s="165" customFormat="1" ht="16.5" customHeight="1">
      <c r="A14" s="187"/>
      <c r="B14" s="170" t="s">
        <v>7</v>
      </c>
      <c r="C14" s="211">
        <v>15987</v>
      </c>
      <c r="D14" s="218">
        <v>7416</v>
      </c>
      <c r="E14" s="211">
        <f t="shared" si="3"/>
        <v>23403</v>
      </c>
      <c r="F14" s="211">
        <v>16179</v>
      </c>
      <c r="G14" s="218">
        <v>7540</v>
      </c>
      <c r="H14" s="219">
        <f t="shared" si="4"/>
        <v>23719</v>
      </c>
      <c r="I14" s="211">
        <f t="shared" si="0"/>
        <v>192</v>
      </c>
      <c r="J14" s="285">
        <f t="shared" si="1"/>
        <v>124</v>
      </c>
      <c r="K14" s="286">
        <f t="shared" si="2"/>
        <v>316</v>
      </c>
    </row>
    <row r="15" spans="1:11" s="157" customFormat="1" ht="16.5" customHeight="1">
      <c r="A15" s="188"/>
      <c r="B15" s="168" t="s">
        <v>13</v>
      </c>
      <c r="C15" s="210">
        <v>2821</v>
      </c>
      <c r="D15" s="210">
        <v>178</v>
      </c>
      <c r="E15" s="212">
        <f t="shared" si="3"/>
        <v>2999</v>
      </c>
      <c r="F15" s="212">
        <v>2894</v>
      </c>
      <c r="G15" s="215">
        <v>187</v>
      </c>
      <c r="H15" s="214">
        <f t="shared" si="4"/>
        <v>3081</v>
      </c>
      <c r="I15" s="212">
        <f t="shared" si="0"/>
        <v>73</v>
      </c>
      <c r="J15" s="215">
        <f t="shared" si="1"/>
        <v>9</v>
      </c>
      <c r="K15" s="216">
        <f t="shared" si="2"/>
        <v>82</v>
      </c>
    </row>
    <row r="16" spans="1:11" s="157" customFormat="1" ht="16.5" customHeight="1">
      <c r="A16" s="188"/>
      <c r="B16" s="168" t="s">
        <v>11</v>
      </c>
      <c r="C16" s="210">
        <v>13070</v>
      </c>
      <c r="D16" s="210">
        <v>559</v>
      </c>
      <c r="E16" s="212">
        <f t="shared" si="3"/>
        <v>13629</v>
      </c>
      <c r="F16" s="212">
        <v>14022</v>
      </c>
      <c r="G16" s="213">
        <v>605</v>
      </c>
      <c r="H16" s="214">
        <f t="shared" si="4"/>
        <v>14627</v>
      </c>
      <c r="I16" s="212">
        <f t="shared" si="0"/>
        <v>952</v>
      </c>
      <c r="J16" s="215">
        <f t="shared" si="1"/>
        <v>46</v>
      </c>
      <c r="K16" s="216">
        <f t="shared" si="2"/>
        <v>998</v>
      </c>
    </row>
    <row r="17" spans="1:11" s="157" customFormat="1" ht="16.5" customHeight="1">
      <c r="A17" s="188"/>
      <c r="B17" s="343" t="s">
        <v>89</v>
      </c>
      <c r="C17" s="345">
        <v>12860</v>
      </c>
      <c r="D17" s="345">
        <v>5975</v>
      </c>
      <c r="E17" s="348">
        <f t="shared" si="3"/>
        <v>18835</v>
      </c>
      <c r="F17" s="336">
        <v>13211</v>
      </c>
      <c r="G17" s="340">
        <v>6427</v>
      </c>
      <c r="H17" s="341">
        <f>SUM(F17:G18)</f>
        <v>19638</v>
      </c>
      <c r="I17" s="336">
        <f t="shared" si="0"/>
        <v>351</v>
      </c>
      <c r="J17" s="336">
        <f t="shared" si="1"/>
        <v>452</v>
      </c>
      <c r="K17" s="342">
        <f t="shared" si="2"/>
        <v>803</v>
      </c>
    </row>
    <row r="18" spans="1:11" s="157" customFormat="1" ht="16.5" customHeight="1">
      <c r="A18" s="188"/>
      <c r="B18" s="344"/>
      <c r="C18" s="346"/>
      <c r="D18" s="347"/>
      <c r="E18" s="349">
        <f t="shared" si="3"/>
        <v>0</v>
      </c>
      <c r="F18" s="336"/>
      <c r="G18" s="340"/>
      <c r="H18" s="341"/>
      <c r="I18" s="336">
        <f t="shared" si="0"/>
        <v>0</v>
      </c>
      <c r="J18" s="336">
        <f t="shared" si="1"/>
        <v>0</v>
      </c>
      <c r="K18" s="342">
        <f t="shared" si="2"/>
        <v>0</v>
      </c>
    </row>
    <row r="19" spans="1:11" s="165" customFormat="1" ht="16.5" customHeight="1">
      <c r="A19" s="187"/>
      <c r="B19" s="170" t="s">
        <v>19</v>
      </c>
      <c r="C19" s="217">
        <v>11263</v>
      </c>
      <c r="D19" s="217">
        <v>5632</v>
      </c>
      <c r="E19" s="211">
        <f t="shared" si="3"/>
        <v>16895</v>
      </c>
      <c r="F19" s="211">
        <f>6676+5003</f>
        <v>11679</v>
      </c>
      <c r="G19" s="218">
        <f>2241+3840</f>
        <v>6081</v>
      </c>
      <c r="H19" s="219">
        <f>SUM(F19:G19)</f>
        <v>17760</v>
      </c>
      <c r="I19" s="211">
        <f t="shared" si="0"/>
        <v>416</v>
      </c>
      <c r="J19" s="285">
        <f t="shared" si="1"/>
        <v>449</v>
      </c>
      <c r="K19" s="286">
        <f t="shared" si="2"/>
        <v>865</v>
      </c>
    </row>
    <row r="20" spans="1:11" s="165" customFormat="1" ht="16.5" customHeight="1">
      <c r="A20" s="187"/>
      <c r="B20" s="170" t="s">
        <v>18</v>
      </c>
      <c r="C20" s="211">
        <v>1597</v>
      </c>
      <c r="D20" s="218">
        <v>343</v>
      </c>
      <c r="E20" s="211">
        <f t="shared" si="3"/>
        <v>1940</v>
      </c>
      <c r="F20" s="211">
        <f>F17-F19</f>
        <v>1532</v>
      </c>
      <c r="G20" s="218">
        <f>G17-G19</f>
        <v>346</v>
      </c>
      <c r="H20" s="219">
        <f aca="true" t="shared" si="5" ref="H20:H26">SUM(F20:G20)</f>
        <v>1878</v>
      </c>
      <c r="I20" s="211">
        <f t="shared" si="0"/>
        <v>-65</v>
      </c>
      <c r="J20" s="285">
        <f t="shared" si="1"/>
        <v>3</v>
      </c>
      <c r="K20" s="286">
        <f t="shared" si="2"/>
        <v>-62</v>
      </c>
    </row>
    <row r="21" spans="1:12" s="157" customFormat="1" ht="16.5" customHeight="1">
      <c r="A21" s="188"/>
      <c r="B21" s="168" t="s">
        <v>14</v>
      </c>
      <c r="C21" s="210">
        <v>16746</v>
      </c>
      <c r="D21" s="210">
        <v>5280</v>
      </c>
      <c r="E21" s="212">
        <f t="shared" si="3"/>
        <v>22026</v>
      </c>
      <c r="F21" s="212">
        <v>17722</v>
      </c>
      <c r="G21" s="213">
        <v>6159</v>
      </c>
      <c r="H21" s="214">
        <f t="shared" si="5"/>
        <v>23881</v>
      </c>
      <c r="I21" s="212">
        <f t="shared" si="0"/>
        <v>976</v>
      </c>
      <c r="J21" s="215">
        <f t="shared" si="1"/>
        <v>879</v>
      </c>
      <c r="K21" s="216">
        <f t="shared" si="2"/>
        <v>1855</v>
      </c>
      <c r="L21" s="189"/>
    </row>
    <row r="22" spans="1:11" s="157" customFormat="1" ht="16.5" customHeight="1">
      <c r="A22" s="188"/>
      <c r="B22" s="168" t="s">
        <v>22</v>
      </c>
      <c r="C22" s="210">
        <v>15049</v>
      </c>
      <c r="D22" s="210">
        <v>3464</v>
      </c>
      <c r="E22" s="212">
        <f t="shared" si="3"/>
        <v>18513</v>
      </c>
      <c r="F22" s="212">
        <v>15495</v>
      </c>
      <c r="G22" s="213">
        <v>3556</v>
      </c>
      <c r="H22" s="214">
        <f t="shared" si="5"/>
        <v>19051</v>
      </c>
      <c r="I22" s="212">
        <f t="shared" si="0"/>
        <v>446</v>
      </c>
      <c r="J22" s="215">
        <f t="shared" si="1"/>
        <v>92</v>
      </c>
      <c r="K22" s="216">
        <f t="shared" si="2"/>
        <v>538</v>
      </c>
    </row>
    <row r="23" spans="1:11" s="157" customFormat="1" ht="16.5" customHeight="1">
      <c r="A23" s="188"/>
      <c r="B23" s="168" t="s">
        <v>17</v>
      </c>
      <c r="C23" s="212">
        <v>5031</v>
      </c>
      <c r="D23" s="213">
        <v>4262</v>
      </c>
      <c r="E23" s="212">
        <f t="shared" si="3"/>
        <v>9293</v>
      </c>
      <c r="F23" s="212">
        <v>5547</v>
      </c>
      <c r="G23" s="213">
        <v>5126</v>
      </c>
      <c r="H23" s="214">
        <f t="shared" si="5"/>
        <v>10673</v>
      </c>
      <c r="I23" s="212">
        <f t="shared" si="0"/>
        <v>516</v>
      </c>
      <c r="J23" s="215">
        <f t="shared" si="1"/>
        <v>864</v>
      </c>
      <c r="K23" s="216">
        <f t="shared" si="2"/>
        <v>1380</v>
      </c>
    </row>
    <row r="24" spans="1:11" s="165" customFormat="1" ht="16.5" customHeight="1">
      <c r="A24" s="187"/>
      <c r="B24" s="170" t="s">
        <v>20</v>
      </c>
      <c r="C24" s="211">
        <v>1307</v>
      </c>
      <c r="D24" s="218">
        <v>1165</v>
      </c>
      <c r="E24" s="211">
        <f t="shared" si="3"/>
        <v>2472</v>
      </c>
      <c r="F24" s="211">
        <v>1308</v>
      </c>
      <c r="G24" s="218">
        <v>1265</v>
      </c>
      <c r="H24" s="219">
        <f t="shared" si="5"/>
        <v>2573</v>
      </c>
      <c r="I24" s="211">
        <f t="shared" si="0"/>
        <v>1</v>
      </c>
      <c r="J24" s="285">
        <f t="shared" si="1"/>
        <v>100</v>
      </c>
      <c r="K24" s="286">
        <f t="shared" si="2"/>
        <v>101</v>
      </c>
    </row>
    <row r="25" spans="1:11" s="165" customFormat="1" ht="16.5" customHeight="1">
      <c r="A25" s="187"/>
      <c r="B25" s="166" t="s">
        <v>18</v>
      </c>
      <c r="C25" s="211">
        <v>3724</v>
      </c>
      <c r="D25" s="218">
        <v>3097</v>
      </c>
      <c r="E25" s="211">
        <f t="shared" si="3"/>
        <v>6821</v>
      </c>
      <c r="F25" s="211">
        <f>F23-F24</f>
        <v>4239</v>
      </c>
      <c r="G25" s="218">
        <f>G23-G24</f>
        <v>3861</v>
      </c>
      <c r="H25" s="219">
        <f t="shared" si="5"/>
        <v>8100</v>
      </c>
      <c r="I25" s="211">
        <f t="shared" si="0"/>
        <v>515</v>
      </c>
      <c r="J25" s="285">
        <f t="shared" si="1"/>
        <v>764</v>
      </c>
      <c r="K25" s="286">
        <f t="shared" si="2"/>
        <v>1279</v>
      </c>
    </row>
    <row r="26" spans="1:11" s="157" customFormat="1" ht="16.5" customHeight="1">
      <c r="A26" s="188"/>
      <c r="B26" s="173" t="s">
        <v>24</v>
      </c>
      <c r="C26" s="210">
        <v>10884</v>
      </c>
      <c r="D26" s="210">
        <v>6312</v>
      </c>
      <c r="E26" s="212">
        <f t="shared" si="3"/>
        <v>17196</v>
      </c>
      <c r="F26" s="212">
        <v>12073</v>
      </c>
      <c r="G26" s="213">
        <v>7026</v>
      </c>
      <c r="H26" s="214">
        <f t="shared" si="5"/>
        <v>19099</v>
      </c>
      <c r="I26" s="212">
        <f t="shared" si="0"/>
        <v>1189</v>
      </c>
      <c r="J26" s="215">
        <f t="shared" si="1"/>
        <v>714</v>
      </c>
      <c r="K26" s="216">
        <f t="shared" si="2"/>
        <v>1903</v>
      </c>
    </row>
    <row r="27" spans="1:11" s="157" customFormat="1" ht="30.75" customHeight="1">
      <c r="A27" s="188"/>
      <c r="B27" s="172" t="s">
        <v>32</v>
      </c>
      <c r="C27" s="223">
        <f>30529-226</f>
        <v>30303</v>
      </c>
      <c r="D27" s="223">
        <f>9358-45</f>
        <v>9313</v>
      </c>
      <c r="E27" s="220">
        <f t="shared" si="3"/>
        <v>39616</v>
      </c>
      <c r="F27" s="220">
        <f>28398+2181-66</f>
        <v>30513</v>
      </c>
      <c r="G27" s="225">
        <f>8659+606-11</f>
        <v>9254</v>
      </c>
      <c r="H27" s="221">
        <f aca="true" t="shared" si="6" ref="H27:H32">SUM(F27:G27)</f>
        <v>39767</v>
      </c>
      <c r="I27" s="220">
        <f t="shared" si="0"/>
        <v>210</v>
      </c>
      <c r="J27" s="226">
        <f t="shared" si="1"/>
        <v>-59</v>
      </c>
      <c r="K27" s="222">
        <f t="shared" si="2"/>
        <v>151</v>
      </c>
    </row>
    <row r="28" spans="1:11" s="157" customFormat="1" ht="16.5" customHeight="1">
      <c r="A28" s="188"/>
      <c r="B28" s="168" t="s">
        <v>15</v>
      </c>
      <c r="C28" s="210">
        <v>11337</v>
      </c>
      <c r="D28" s="210">
        <v>12703</v>
      </c>
      <c r="E28" s="212">
        <f t="shared" si="3"/>
        <v>24040</v>
      </c>
      <c r="F28" s="212">
        <v>11185</v>
      </c>
      <c r="G28" s="213">
        <v>13252</v>
      </c>
      <c r="H28" s="214">
        <f t="shared" si="6"/>
        <v>24437</v>
      </c>
      <c r="I28" s="212">
        <f t="shared" si="0"/>
        <v>-152</v>
      </c>
      <c r="J28" s="215">
        <f t="shared" si="1"/>
        <v>549</v>
      </c>
      <c r="K28" s="216">
        <f t="shared" si="2"/>
        <v>397</v>
      </c>
    </row>
    <row r="29" spans="1:12" s="157" customFormat="1" ht="16.5" customHeight="1">
      <c r="A29" s="188"/>
      <c r="B29" s="168" t="s">
        <v>16</v>
      </c>
      <c r="C29" s="210">
        <v>6619</v>
      </c>
      <c r="D29" s="210">
        <v>6365</v>
      </c>
      <c r="E29" s="212">
        <f t="shared" si="3"/>
        <v>12984</v>
      </c>
      <c r="F29" s="212">
        <v>6605</v>
      </c>
      <c r="G29" s="213">
        <v>6739</v>
      </c>
      <c r="H29" s="214">
        <f t="shared" si="6"/>
        <v>13344</v>
      </c>
      <c r="I29" s="212">
        <f t="shared" si="0"/>
        <v>-14</v>
      </c>
      <c r="J29" s="215">
        <f t="shared" si="1"/>
        <v>374</v>
      </c>
      <c r="K29" s="216">
        <f t="shared" si="2"/>
        <v>360</v>
      </c>
      <c r="L29" s="167"/>
    </row>
    <row r="30" spans="1:11" s="157" customFormat="1" ht="16.5" customHeight="1">
      <c r="A30" s="188"/>
      <c r="B30" s="168" t="s">
        <v>23</v>
      </c>
      <c r="C30" s="210">
        <v>4644</v>
      </c>
      <c r="D30" s="210">
        <v>1535</v>
      </c>
      <c r="E30" s="212">
        <f t="shared" si="3"/>
        <v>6179</v>
      </c>
      <c r="F30" s="212">
        <v>5027</v>
      </c>
      <c r="G30" s="213">
        <v>1780</v>
      </c>
      <c r="H30" s="214">
        <f t="shared" si="6"/>
        <v>6807</v>
      </c>
      <c r="I30" s="212">
        <f t="shared" si="0"/>
        <v>383</v>
      </c>
      <c r="J30" s="215">
        <f t="shared" si="1"/>
        <v>245</v>
      </c>
      <c r="K30" s="216">
        <f t="shared" si="2"/>
        <v>628</v>
      </c>
    </row>
    <row r="31" spans="1:14" s="157" customFormat="1" ht="19.5" customHeight="1">
      <c r="A31" s="186"/>
      <c r="B31" s="230" t="s">
        <v>12</v>
      </c>
      <c r="C31" s="291">
        <f>SUM(C6+C9+C10+C15+C16+C17+C21+C22+C23+C26+C27+C28+C29+C30)</f>
        <v>192490</v>
      </c>
      <c r="D31" s="291">
        <f aca="true" t="shared" si="7" ref="D31:K31">SUM(D6+D9+D10+D15+D16+D17+D21+D22+D23+D26+D27+D28+D29+D30)</f>
        <v>106905</v>
      </c>
      <c r="E31" s="227">
        <f t="shared" si="7"/>
        <v>299395</v>
      </c>
      <c r="F31" s="228">
        <f t="shared" si="7"/>
        <v>196202</v>
      </c>
      <c r="G31" s="228">
        <f t="shared" si="7"/>
        <v>109263</v>
      </c>
      <c r="H31" s="228">
        <f t="shared" si="7"/>
        <v>305465</v>
      </c>
      <c r="I31" s="228">
        <f t="shared" si="7"/>
        <v>3712</v>
      </c>
      <c r="J31" s="229">
        <f t="shared" si="7"/>
        <v>2358</v>
      </c>
      <c r="K31" s="228">
        <f t="shared" si="7"/>
        <v>6070</v>
      </c>
      <c r="N31" s="318"/>
    </row>
    <row r="32" spans="1:14" s="157" customFormat="1" ht="19.5" customHeight="1">
      <c r="A32" s="319"/>
      <c r="B32" s="320" t="s">
        <v>95</v>
      </c>
      <c r="C32" s="321">
        <v>25556</v>
      </c>
      <c r="D32" s="321">
        <v>40582</v>
      </c>
      <c r="E32" s="322">
        <f>SUM(C32:D32)</f>
        <v>66138</v>
      </c>
      <c r="F32" s="322">
        <v>27119</v>
      </c>
      <c r="G32" s="322">
        <v>39643</v>
      </c>
      <c r="H32" s="322">
        <f t="shared" si="6"/>
        <v>66762</v>
      </c>
      <c r="I32" s="322">
        <f>F32-C32</f>
        <v>1563</v>
      </c>
      <c r="J32" s="322">
        <f>G32-D32</f>
        <v>-939</v>
      </c>
      <c r="K32" s="322">
        <f>H32-E32</f>
        <v>624</v>
      </c>
      <c r="N32" s="318"/>
    </row>
    <row r="33" spans="1:8" ht="6.75" customHeight="1">
      <c r="A33" s="175"/>
      <c r="B33" s="157"/>
      <c r="C33" s="332"/>
      <c r="D33" s="332"/>
      <c r="E33" s="332"/>
      <c r="F33" s="332"/>
      <c r="G33" s="332"/>
      <c r="H33" s="332"/>
    </row>
    <row r="34" spans="1:9" ht="16.5" customHeight="1">
      <c r="A34" s="175"/>
      <c r="B34" s="157" t="s">
        <v>26</v>
      </c>
      <c r="C34" s="306"/>
      <c r="D34" s="306"/>
      <c r="E34" s="306"/>
      <c r="F34" s="192"/>
      <c r="I34" s="192"/>
    </row>
    <row r="35" spans="1:11" ht="16.5" customHeight="1">
      <c r="A35" s="175"/>
      <c r="B35" s="175"/>
      <c r="C35" s="191"/>
      <c r="F35" s="192"/>
      <c r="G35" s="192"/>
      <c r="H35" s="192"/>
      <c r="I35" s="192"/>
      <c r="J35" s="192"/>
      <c r="K35" s="192"/>
    </row>
    <row r="36" spans="1:9" ht="16.5" customHeight="1">
      <c r="A36" s="175"/>
      <c r="B36" s="175"/>
      <c r="C36" s="191"/>
      <c r="F36" s="192"/>
      <c r="I36" s="192"/>
    </row>
    <row r="37" ht="12.75">
      <c r="C37" s="191"/>
    </row>
    <row r="38" spans="3:5" ht="12.75">
      <c r="C38" s="306"/>
      <c r="D38" s="306"/>
      <c r="E38" s="306"/>
    </row>
    <row r="39" ht="12.75">
      <c r="C39" s="191"/>
    </row>
    <row r="40" ht="12.75">
      <c r="C40" s="191"/>
    </row>
    <row r="41" ht="12.75">
      <c r="C41" s="191"/>
    </row>
    <row r="42" ht="12.75">
      <c r="C42" s="191"/>
    </row>
    <row r="43" ht="12.75">
      <c r="C43" s="191"/>
    </row>
    <row r="44" ht="12.75">
      <c r="C44" s="191"/>
    </row>
    <row r="45" ht="12.75">
      <c r="C45" s="191"/>
    </row>
    <row r="46" ht="12.75">
      <c r="C46" s="191"/>
    </row>
    <row r="47" ht="12.75">
      <c r="C47" s="191"/>
    </row>
    <row r="48" ht="12.75">
      <c r="C48" s="191"/>
    </row>
    <row r="49" ht="12.75">
      <c r="C49" s="191"/>
    </row>
    <row r="50" ht="12.75">
      <c r="C50" s="191"/>
    </row>
  </sheetData>
  <sheetProtection/>
  <mergeCells count="19">
    <mergeCell ref="K17:K18"/>
    <mergeCell ref="B17:B18"/>
    <mergeCell ref="C17:C18"/>
    <mergeCell ref="D17:D18"/>
    <mergeCell ref="E17:E18"/>
    <mergeCell ref="C3:E3"/>
    <mergeCell ref="I4:I5"/>
    <mergeCell ref="F3:H3"/>
    <mergeCell ref="F17:F18"/>
    <mergeCell ref="G17:G18"/>
    <mergeCell ref="H17:H18"/>
    <mergeCell ref="J4:J5"/>
    <mergeCell ref="C33:H33"/>
    <mergeCell ref="G4:G5"/>
    <mergeCell ref="F4:F5"/>
    <mergeCell ref="C4:C5"/>
    <mergeCell ref="D4:D5"/>
    <mergeCell ref="I17:I18"/>
    <mergeCell ref="J17:J18"/>
  </mergeCells>
  <printOptions horizontalCentered="1"/>
  <pageMargins left="0.21" right="0.31" top="0.29" bottom="0.11" header="0.29" footer="0.06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7">
      <selection activeCell="F8" sqref="F8"/>
    </sheetView>
  </sheetViews>
  <sheetFormatPr defaultColWidth="9.140625" defaultRowHeight="12.75"/>
  <cols>
    <col min="1" max="1" width="2.00390625" style="0" customWidth="1"/>
    <col min="2" max="2" width="5.8515625" style="0" customWidth="1"/>
    <col min="3" max="3" width="50.28125" style="0" customWidth="1"/>
    <col min="4" max="4" width="15.7109375" style="0" customWidth="1"/>
    <col min="5" max="5" width="4.7109375" style="0" customWidth="1"/>
    <col min="6" max="6" width="15.7109375" style="0" customWidth="1"/>
    <col min="7" max="7" width="4.7109375" style="0" customWidth="1"/>
    <col min="8" max="8" width="15.7109375" style="0" customWidth="1"/>
    <col min="9" max="9" width="4.7109375" style="0" customWidth="1"/>
  </cols>
  <sheetData>
    <row r="1" spans="1:3" s="3" customFormat="1" ht="19.5" customHeight="1">
      <c r="A1" s="1" t="s">
        <v>96</v>
      </c>
      <c r="C1" s="133"/>
    </row>
    <row r="2" spans="2:8" s="3" customFormat="1" ht="15.75" customHeight="1">
      <c r="B2" s="86"/>
      <c r="C2" s="133"/>
      <c r="F2" s="134"/>
      <c r="H2" s="134" t="s">
        <v>63</v>
      </c>
    </row>
    <row r="3" spans="1:9" s="3" customFormat="1" ht="7.5" customHeight="1">
      <c r="A3" s="10"/>
      <c r="B3" s="17"/>
      <c r="C3" s="30"/>
      <c r="D3" s="10"/>
      <c r="E3" s="30"/>
      <c r="F3" s="10"/>
      <c r="G3" s="30"/>
      <c r="H3" s="10"/>
      <c r="I3" s="30"/>
    </row>
    <row r="4" spans="1:9" s="3" customFormat="1" ht="15.75">
      <c r="A4" s="23"/>
      <c r="B4" s="2"/>
      <c r="C4" s="31" t="s">
        <v>0</v>
      </c>
      <c r="D4" s="359" t="s">
        <v>71</v>
      </c>
      <c r="E4" s="326"/>
      <c r="F4" s="359" t="s">
        <v>25</v>
      </c>
      <c r="G4" s="327"/>
      <c r="H4" s="359" t="s">
        <v>84</v>
      </c>
      <c r="I4" s="327"/>
    </row>
    <row r="5" spans="1:9" s="3" customFormat="1" ht="7.5" customHeight="1">
      <c r="A5" s="11"/>
      <c r="B5" s="16"/>
      <c r="C5" s="22"/>
      <c r="D5" s="23"/>
      <c r="E5" s="28"/>
      <c r="F5" s="23"/>
      <c r="G5" s="28"/>
      <c r="H5" s="23"/>
      <c r="I5" s="28"/>
    </row>
    <row r="6" spans="1:10" s="3" customFormat="1" ht="30" customHeight="1">
      <c r="A6" s="23"/>
      <c r="B6" s="135" t="s">
        <v>9</v>
      </c>
      <c r="C6" s="136"/>
      <c r="D6" s="137">
        <v>7006</v>
      </c>
      <c r="E6" s="30"/>
      <c r="F6" s="137">
        <v>7424</v>
      </c>
      <c r="G6" s="30"/>
      <c r="H6" s="137">
        <v>7676</v>
      </c>
      <c r="I6" s="30"/>
      <c r="J6" s="138"/>
    </row>
    <row r="7" spans="1:9" s="3" customFormat="1" ht="8.25" customHeight="1">
      <c r="A7" s="23"/>
      <c r="B7" s="139"/>
      <c r="C7" s="96"/>
      <c r="D7" s="140"/>
      <c r="E7" s="28"/>
      <c r="F7" s="140"/>
      <c r="G7" s="28"/>
      <c r="H7" s="140"/>
      <c r="I7" s="28"/>
    </row>
    <row r="8" spans="1:10" s="3" customFormat="1" ht="24.75" customHeight="1">
      <c r="A8" s="23"/>
      <c r="B8" s="2"/>
      <c r="C8" s="96" t="s">
        <v>49</v>
      </c>
      <c r="D8" s="140">
        <v>6319</v>
      </c>
      <c r="E8" s="28"/>
      <c r="F8" s="140">
        <v>6840</v>
      </c>
      <c r="G8" s="28"/>
      <c r="H8" s="140">
        <v>7064</v>
      </c>
      <c r="I8" s="28"/>
      <c r="J8" s="138"/>
    </row>
    <row r="9" spans="1:10" s="3" customFormat="1" ht="24.75" customHeight="1">
      <c r="A9" s="23"/>
      <c r="B9" s="2"/>
      <c r="C9" s="96" t="s">
        <v>50</v>
      </c>
      <c r="D9" s="140">
        <v>8071</v>
      </c>
      <c r="E9" s="28"/>
      <c r="F9" s="140">
        <v>9083</v>
      </c>
      <c r="G9" s="28"/>
      <c r="H9" s="140">
        <v>9841</v>
      </c>
      <c r="I9" s="28"/>
      <c r="J9" s="138"/>
    </row>
    <row r="10" spans="1:10" s="3" customFormat="1" ht="24.75" customHeight="1">
      <c r="A10" s="23"/>
      <c r="B10" s="2"/>
      <c r="C10" s="96" t="s">
        <v>51</v>
      </c>
      <c r="D10" s="140">
        <v>6817</v>
      </c>
      <c r="E10" s="28"/>
      <c r="F10" s="140">
        <v>7159</v>
      </c>
      <c r="G10" s="28"/>
      <c r="H10" s="140">
        <v>7285</v>
      </c>
      <c r="I10" s="28"/>
      <c r="J10" s="138"/>
    </row>
    <row r="11" spans="1:10" s="3" customFormat="1" ht="24.75" customHeight="1">
      <c r="A11" s="23"/>
      <c r="B11" s="2"/>
      <c r="C11" s="96" t="s">
        <v>52</v>
      </c>
      <c r="D11" s="140">
        <v>7082</v>
      </c>
      <c r="E11" s="28"/>
      <c r="F11" s="140">
        <v>7373</v>
      </c>
      <c r="G11" s="28"/>
      <c r="H11" s="140">
        <v>8761</v>
      </c>
      <c r="I11" s="28"/>
      <c r="J11" s="138"/>
    </row>
    <row r="12" spans="1:10" s="3" customFormat="1" ht="24.75" customHeight="1">
      <c r="A12" s="23"/>
      <c r="B12" s="2"/>
      <c r="C12" s="96" t="s">
        <v>53</v>
      </c>
      <c r="D12" s="140">
        <v>6908</v>
      </c>
      <c r="E12" s="28"/>
      <c r="F12" s="140">
        <v>7430</v>
      </c>
      <c r="G12" s="28"/>
      <c r="H12" s="140">
        <v>7921</v>
      </c>
      <c r="I12" s="28"/>
      <c r="J12" s="138"/>
    </row>
    <row r="13" spans="1:10" s="3" customFormat="1" ht="24.75" customHeight="1">
      <c r="A13" s="23"/>
      <c r="B13" s="2"/>
      <c r="C13" s="82" t="s">
        <v>54</v>
      </c>
      <c r="D13" s="140">
        <v>8127</v>
      </c>
      <c r="E13" s="28"/>
      <c r="F13" s="140">
        <v>8459</v>
      </c>
      <c r="G13" s="28"/>
      <c r="H13" s="140">
        <v>8756</v>
      </c>
      <c r="I13" s="28"/>
      <c r="J13" s="138"/>
    </row>
    <row r="14" spans="1:10" s="3" customFormat="1" ht="24.75" customHeight="1">
      <c r="A14" s="23"/>
      <c r="B14" s="2"/>
      <c r="C14" s="96" t="s">
        <v>55</v>
      </c>
      <c r="D14" s="140">
        <v>7608</v>
      </c>
      <c r="E14" s="28"/>
      <c r="F14" s="140">
        <v>7455</v>
      </c>
      <c r="G14" s="28"/>
      <c r="H14" s="140">
        <v>7112</v>
      </c>
      <c r="I14" s="28"/>
      <c r="J14" s="138"/>
    </row>
    <row r="15" spans="1:10" s="3" customFormat="1" ht="24.75" customHeight="1">
      <c r="A15" s="23"/>
      <c r="B15" s="2"/>
      <c r="C15" s="96" t="s">
        <v>56</v>
      </c>
      <c r="D15" s="140">
        <v>7333</v>
      </c>
      <c r="E15" s="28"/>
      <c r="F15" s="140">
        <v>7870</v>
      </c>
      <c r="G15" s="28"/>
      <c r="H15" s="140">
        <v>7881</v>
      </c>
      <c r="I15" s="28"/>
      <c r="J15" s="138"/>
    </row>
    <row r="16" spans="1:10" s="3" customFormat="1" ht="24.75" customHeight="1">
      <c r="A16" s="23"/>
      <c r="B16" s="2"/>
      <c r="C16" s="96" t="s">
        <v>57</v>
      </c>
      <c r="D16" s="140">
        <v>9706</v>
      </c>
      <c r="E16" s="28"/>
      <c r="F16" s="140">
        <v>10058</v>
      </c>
      <c r="G16" s="28"/>
      <c r="H16" s="140">
        <v>10885</v>
      </c>
      <c r="I16" s="28"/>
      <c r="J16" s="138"/>
    </row>
    <row r="17" spans="1:10" s="3" customFormat="1" ht="24.75" customHeight="1">
      <c r="A17" s="23"/>
      <c r="B17" s="2"/>
      <c r="C17" s="96" t="s">
        <v>58</v>
      </c>
      <c r="D17" s="141">
        <v>9296</v>
      </c>
      <c r="E17" s="28"/>
      <c r="F17" s="141">
        <v>9496</v>
      </c>
      <c r="G17" s="28"/>
      <c r="H17" s="141">
        <v>10071</v>
      </c>
      <c r="I17" s="28"/>
      <c r="J17" s="138"/>
    </row>
    <row r="18" spans="1:10" s="3" customFormat="1" ht="24.75" customHeight="1">
      <c r="A18" s="23"/>
      <c r="B18" s="2"/>
      <c r="C18" s="96" t="s">
        <v>59</v>
      </c>
      <c r="D18" s="140">
        <v>7049</v>
      </c>
      <c r="E18" s="28"/>
      <c r="F18" s="140">
        <v>7722</v>
      </c>
      <c r="G18" s="28"/>
      <c r="H18" s="140">
        <v>8485</v>
      </c>
      <c r="I18" s="28"/>
      <c r="J18" s="138"/>
    </row>
    <row r="19" spans="1:10" s="3" customFormat="1" ht="32.25" customHeight="1">
      <c r="A19" s="11"/>
      <c r="B19" s="135" t="s">
        <v>60</v>
      </c>
      <c r="C19" s="96"/>
      <c r="D19" s="142">
        <v>12806</v>
      </c>
      <c r="E19" s="29"/>
      <c r="F19" s="142">
        <v>15388</v>
      </c>
      <c r="G19" s="29"/>
      <c r="H19" s="142">
        <v>15971</v>
      </c>
      <c r="I19" s="29"/>
      <c r="J19" s="138"/>
    </row>
    <row r="20" spans="1:10" s="3" customFormat="1" ht="25.5" customHeight="1">
      <c r="A20" s="23"/>
      <c r="B20" s="17"/>
      <c r="C20" s="143" t="s">
        <v>12</v>
      </c>
      <c r="D20" s="144">
        <v>7099</v>
      </c>
      <c r="E20" s="30"/>
      <c r="F20" s="144">
        <v>7570</v>
      </c>
      <c r="G20" s="30"/>
      <c r="H20" s="144">
        <v>7860</v>
      </c>
      <c r="I20" s="30"/>
      <c r="J20" s="138"/>
    </row>
    <row r="21" spans="1:9" s="3" customFormat="1" ht="2.25" customHeight="1">
      <c r="A21" s="11"/>
      <c r="B21" s="16"/>
      <c r="C21" s="145"/>
      <c r="D21" s="11"/>
      <c r="E21" s="29"/>
      <c r="F21" s="11"/>
      <c r="G21" s="29"/>
      <c r="H21" s="11"/>
      <c r="I21" s="29"/>
    </row>
    <row r="22" s="3" customFormat="1" ht="12" customHeight="1"/>
    <row r="23" s="3" customFormat="1" ht="15.75">
      <c r="B23" s="146" t="s">
        <v>72</v>
      </c>
    </row>
    <row r="24" s="3" customFormat="1" ht="15.75">
      <c r="B24" s="3" t="s">
        <v>105</v>
      </c>
    </row>
    <row r="25" spans="2:3" s="3" customFormat="1" ht="14.25" customHeight="1">
      <c r="B25" s="3" t="s">
        <v>106</v>
      </c>
      <c r="C25" s="147"/>
    </row>
    <row r="26" spans="2:8" s="3" customFormat="1" ht="4.5" customHeight="1">
      <c r="B26"/>
      <c r="C26"/>
      <c r="D26"/>
      <c r="E26"/>
      <c r="F26"/>
      <c r="H26"/>
    </row>
    <row r="27" spans="2:8" s="3" customFormat="1" ht="12.75">
      <c r="B27"/>
      <c r="C27"/>
      <c r="D27"/>
      <c r="E27"/>
      <c r="F27"/>
      <c r="H27"/>
    </row>
    <row r="28" spans="2:8" s="3" customFormat="1" ht="4.5" customHeight="1">
      <c r="B28"/>
      <c r="C28"/>
      <c r="D28"/>
      <c r="E28"/>
      <c r="F28"/>
      <c r="H28"/>
    </row>
    <row r="29" spans="2:8" s="3" customFormat="1" ht="18.75" customHeight="1">
      <c r="B29"/>
      <c r="C29"/>
      <c r="D29"/>
      <c r="E29"/>
      <c r="F29"/>
      <c r="H29"/>
    </row>
    <row r="30" spans="2:8" s="3" customFormat="1" ht="18.75" customHeight="1">
      <c r="B30"/>
      <c r="C30"/>
      <c r="D30"/>
      <c r="E30"/>
      <c r="F30"/>
      <c r="H30"/>
    </row>
    <row r="31" spans="2:8" s="3" customFormat="1" ht="18.75" customHeight="1">
      <c r="B31"/>
      <c r="C31"/>
      <c r="D31"/>
      <c r="E31"/>
      <c r="F31"/>
      <c r="H31"/>
    </row>
    <row r="32" spans="2:8" s="3" customFormat="1" ht="18.75" customHeight="1">
      <c r="B32"/>
      <c r="C32"/>
      <c r="D32"/>
      <c r="E32"/>
      <c r="F32"/>
      <c r="H32"/>
    </row>
    <row r="33" spans="2:8" s="3" customFormat="1" ht="18.75" customHeight="1">
      <c r="B33"/>
      <c r="C33"/>
      <c r="D33"/>
      <c r="E33"/>
      <c r="F33"/>
      <c r="H33"/>
    </row>
    <row r="34" spans="2:8" s="3" customFormat="1" ht="18.75" customHeight="1">
      <c r="B34"/>
      <c r="C34"/>
      <c r="D34"/>
      <c r="E34"/>
      <c r="F34"/>
      <c r="H34"/>
    </row>
    <row r="35" spans="2:8" s="3" customFormat="1" ht="18.75" customHeight="1">
      <c r="B35"/>
      <c r="C35"/>
      <c r="D35"/>
      <c r="E35"/>
      <c r="F35"/>
      <c r="H35"/>
    </row>
    <row r="36" spans="2:8" s="3" customFormat="1" ht="18.75" customHeight="1">
      <c r="B36"/>
      <c r="C36"/>
      <c r="D36"/>
      <c r="E36"/>
      <c r="F36"/>
      <c r="H36"/>
    </row>
    <row r="37" spans="2:8" s="3" customFormat="1" ht="13.5" customHeight="1">
      <c r="B37"/>
      <c r="C37"/>
      <c r="D37"/>
      <c r="E37"/>
      <c r="F37"/>
      <c r="H37"/>
    </row>
    <row r="38" spans="2:8" s="3" customFormat="1" ht="18.75" customHeight="1">
      <c r="B38"/>
      <c r="C38"/>
      <c r="D38"/>
      <c r="E38"/>
      <c r="F38"/>
      <c r="H38"/>
    </row>
    <row r="39" spans="2:8" s="3" customFormat="1" ht="18.75" customHeight="1">
      <c r="B39"/>
      <c r="C39"/>
      <c r="D39"/>
      <c r="E39"/>
      <c r="F39"/>
      <c r="H39"/>
    </row>
    <row r="40" spans="2:8" s="3" customFormat="1" ht="18.75" customHeight="1">
      <c r="B40"/>
      <c r="C40"/>
      <c r="D40"/>
      <c r="E40"/>
      <c r="F40"/>
      <c r="H40"/>
    </row>
    <row r="41" spans="2:8" s="3" customFormat="1" ht="7.5" customHeight="1">
      <c r="B41"/>
      <c r="C41"/>
      <c r="D41"/>
      <c r="E41"/>
      <c r="F41"/>
      <c r="H41"/>
    </row>
    <row r="42" spans="2:8" s="3" customFormat="1" ht="7.5" customHeight="1">
      <c r="B42"/>
      <c r="C42"/>
      <c r="D42"/>
      <c r="E42"/>
      <c r="F42"/>
      <c r="H42"/>
    </row>
    <row r="43" spans="2:8" s="3" customFormat="1" ht="18" customHeight="1">
      <c r="B43"/>
      <c r="C43"/>
      <c r="D43"/>
      <c r="E43"/>
      <c r="F43"/>
      <c r="H43"/>
    </row>
    <row r="44" spans="2:8" s="3" customFormat="1" ht="7.5" customHeight="1">
      <c r="B44"/>
      <c r="C44"/>
      <c r="D44"/>
      <c r="E44"/>
      <c r="F44"/>
      <c r="H44"/>
    </row>
    <row r="45" spans="2:8" s="3" customFormat="1" ht="12.75">
      <c r="B45"/>
      <c r="C45"/>
      <c r="D45"/>
      <c r="E45"/>
      <c r="F45"/>
      <c r="H45"/>
    </row>
    <row r="46" spans="2:8" s="3" customFormat="1" ht="12.75">
      <c r="B46"/>
      <c r="C46"/>
      <c r="D46"/>
      <c r="E46"/>
      <c r="F46"/>
      <c r="H46"/>
    </row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</sheetData>
  <sheetProtection/>
  <mergeCells count="3">
    <mergeCell ref="D4:E4"/>
    <mergeCell ref="F4:G4"/>
    <mergeCell ref="H4:I4"/>
  </mergeCells>
  <printOptions/>
  <pageMargins left="0.75" right="0.75" top="1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0">
      <selection activeCell="C33" sqref="C33"/>
    </sheetView>
  </sheetViews>
  <sheetFormatPr defaultColWidth="9.140625" defaultRowHeight="12.75"/>
  <cols>
    <col min="1" max="1" width="2.7109375" style="243" customWidth="1"/>
    <col min="2" max="2" width="59.00390625" style="243" customWidth="1"/>
    <col min="3" max="5" width="20.7109375" style="243" customWidth="1"/>
    <col min="6" max="6" width="7.8515625" style="243" customWidth="1"/>
    <col min="7" max="7" width="4.140625" style="243" customWidth="1"/>
    <col min="8" max="16384" width="9.140625" style="243" customWidth="1"/>
  </cols>
  <sheetData>
    <row r="1" spans="1:5" s="168" customFormat="1" ht="15.75">
      <c r="A1" s="154" t="s">
        <v>76</v>
      </c>
      <c r="B1" s="156"/>
      <c r="C1" s="156"/>
      <c r="D1" s="156"/>
      <c r="E1" s="156"/>
    </row>
    <row r="2" spans="1:5" s="168" customFormat="1" ht="6" customHeight="1">
      <c r="A2" s="154"/>
      <c r="B2" s="156"/>
      <c r="C2" s="156"/>
      <c r="D2" s="156"/>
      <c r="E2" s="156"/>
    </row>
    <row r="3" spans="1:5" s="168" customFormat="1" ht="15.75">
      <c r="A3" s="158" t="s">
        <v>27</v>
      </c>
      <c r="B3" s="159"/>
      <c r="C3" s="156"/>
      <c r="D3" s="156"/>
      <c r="E3" s="156"/>
    </row>
    <row r="4" spans="1:5" s="168" customFormat="1" ht="24" customHeight="1">
      <c r="A4" s="251"/>
      <c r="B4" s="252" t="s">
        <v>0</v>
      </c>
      <c r="C4" s="160" t="s">
        <v>71</v>
      </c>
      <c r="D4" s="160" t="s">
        <v>77</v>
      </c>
      <c r="E4" s="160" t="s">
        <v>78</v>
      </c>
    </row>
    <row r="5" spans="1:5" s="168" customFormat="1" ht="19.5" customHeight="1">
      <c r="A5" s="167"/>
      <c r="B5" s="246" t="s">
        <v>35</v>
      </c>
      <c r="C5" s="212">
        <v>21636</v>
      </c>
      <c r="D5" s="212">
        <v>21684</v>
      </c>
      <c r="E5" s="212">
        <f>18140+901-1</f>
        <v>19040</v>
      </c>
    </row>
    <row r="6" spans="1:7" s="170" customFormat="1" ht="15.75" customHeight="1">
      <c r="A6" s="163"/>
      <c r="B6" s="247" t="s">
        <v>6</v>
      </c>
      <c r="C6" s="211">
        <v>13797</v>
      </c>
      <c r="D6" s="211">
        <v>13996</v>
      </c>
      <c r="E6" s="211">
        <v>11885</v>
      </c>
      <c r="G6" s="244"/>
    </row>
    <row r="7" spans="1:5" s="170" customFormat="1" ht="15.75" customHeight="1">
      <c r="A7" s="163"/>
      <c r="B7" s="248" t="s">
        <v>7</v>
      </c>
      <c r="C7" s="211">
        <v>7839</v>
      </c>
      <c r="D7" s="211">
        <v>7688</v>
      </c>
      <c r="E7" s="211">
        <f>E5-E6</f>
        <v>7155</v>
      </c>
    </row>
    <row r="8" spans="1:5" s="168" customFormat="1" ht="15.75" customHeight="1">
      <c r="A8" s="167"/>
      <c r="B8" s="174" t="s">
        <v>8</v>
      </c>
      <c r="C8" s="212">
        <v>180</v>
      </c>
      <c r="D8" s="212">
        <v>140</v>
      </c>
      <c r="E8" s="212">
        <v>140</v>
      </c>
    </row>
    <row r="9" spans="1:5" s="168" customFormat="1" ht="15.75" customHeight="1">
      <c r="A9" s="167"/>
      <c r="B9" s="174" t="s">
        <v>9</v>
      </c>
      <c r="C9" s="212">
        <v>91021</v>
      </c>
      <c r="D9" s="212">
        <v>92261</v>
      </c>
      <c r="E9" s="212">
        <v>91880</v>
      </c>
    </row>
    <row r="10" spans="1:5" s="170" customFormat="1" ht="15.75" customHeight="1">
      <c r="A10" s="169"/>
      <c r="B10" s="249" t="s">
        <v>10</v>
      </c>
      <c r="C10" s="211">
        <v>2008</v>
      </c>
      <c r="D10" s="211">
        <v>1997</v>
      </c>
      <c r="E10" s="211">
        <v>1636</v>
      </c>
    </row>
    <row r="11" spans="1:5" s="170" customFormat="1" ht="15.75" customHeight="1">
      <c r="A11" s="169"/>
      <c r="B11" s="249" t="s">
        <v>90</v>
      </c>
      <c r="C11" s="211">
        <v>9127</v>
      </c>
      <c r="D11" s="211">
        <v>9054</v>
      </c>
      <c r="E11" s="211">
        <v>9168</v>
      </c>
    </row>
    <row r="12" spans="1:5" s="170" customFormat="1" ht="15.75" customHeight="1">
      <c r="A12" s="169"/>
      <c r="B12" s="249" t="s">
        <v>91</v>
      </c>
      <c r="C12" s="211">
        <v>56314</v>
      </c>
      <c r="D12" s="211">
        <v>57807</v>
      </c>
      <c r="E12" s="211">
        <v>57357</v>
      </c>
    </row>
    <row r="13" spans="1:5" s="170" customFormat="1" ht="15.75" customHeight="1">
      <c r="A13" s="169"/>
      <c r="B13" s="249" t="s">
        <v>7</v>
      </c>
      <c r="C13" s="211">
        <v>23572</v>
      </c>
      <c r="D13" s="211">
        <v>23403</v>
      </c>
      <c r="E13" s="211">
        <v>23719</v>
      </c>
    </row>
    <row r="14" spans="1:5" s="168" customFormat="1" ht="15.75" customHeight="1">
      <c r="A14" s="167"/>
      <c r="B14" s="174" t="s">
        <v>13</v>
      </c>
      <c r="C14" s="212">
        <v>2988</v>
      </c>
      <c r="D14" s="212">
        <v>2999</v>
      </c>
      <c r="E14" s="212">
        <v>3081</v>
      </c>
    </row>
    <row r="15" spans="1:5" s="168" customFormat="1" ht="15.75" customHeight="1">
      <c r="A15" s="167"/>
      <c r="B15" s="174" t="s">
        <v>11</v>
      </c>
      <c r="C15" s="212">
        <v>12925</v>
      </c>
      <c r="D15" s="212">
        <v>13629</v>
      </c>
      <c r="E15" s="212">
        <v>14627</v>
      </c>
    </row>
    <row r="16" spans="1:8" s="168" customFormat="1" ht="28.5" customHeight="1">
      <c r="A16" s="171"/>
      <c r="B16" s="250" t="s">
        <v>89</v>
      </c>
      <c r="C16" s="220">
        <v>18113</v>
      </c>
      <c r="D16" s="220">
        <v>18835</v>
      </c>
      <c r="E16" s="220">
        <v>19638</v>
      </c>
      <c r="H16" s="242"/>
    </row>
    <row r="17" spans="1:6" s="170" customFormat="1" ht="15.75" customHeight="1">
      <c r="A17" s="169"/>
      <c r="B17" s="249" t="s">
        <v>28</v>
      </c>
      <c r="C17" s="211">
        <v>16135</v>
      </c>
      <c r="D17" s="211">
        <v>16895</v>
      </c>
      <c r="E17" s="211">
        <v>17760</v>
      </c>
      <c r="F17" s="244"/>
    </row>
    <row r="18" spans="1:5" s="170" customFormat="1" ht="12.75">
      <c r="A18" s="169"/>
      <c r="B18" s="249" t="s">
        <v>29</v>
      </c>
      <c r="C18" s="211">
        <v>1978</v>
      </c>
      <c r="D18" s="211">
        <v>1940</v>
      </c>
      <c r="E18" s="211">
        <v>1878</v>
      </c>
    </row>
    <row r="19" spans="1:5" s="168" customFormat="1" ht="15.75" customHeight="1">
      <c r="A19" s="171"/>
      <c r="B19" s="174" t="s">
        <v>14</v>
      </c>
      <c r="C19" s="212">
        <v>21341</v>
      </c>
      <c r="D19" s="212">
        <v>22026</v>
      </c>
      <c r="E19" s="212">
        <v>23881</v>
      </c>
    </row>
    <row r="20" spans="1:5" s="168" customFormat="1" ht="15.75" customHeight="1">
      <c r="A20" s="171"/>
      <c r="B20" s="174" t="s">
        <v>22</v>
      </c>
      <c r="C20" s="212">
        <v>18333</v>
      </c>
      <c r="D20" s="212">
        <v>18513</v>
      </c>
      <c r="E20" s="212">
        <v>19051</v>
      </c>
    </row>
    <row r="21" spans="1:5" s="168" customFormat="1" ht="15.75" customHeight="1">
      <c r="A21" s="171"/>
      <c r="B21" s="174" t="s">
        <v>17</v>
      </c>
      <c r="C21" s="212">
        <f>SUM(C22:C23)</f>
        <v>9009</v>
      </c>
      <c r="D21" s="212">
        <v>9293</v>
      </c>
      <c r="E21" s="212">
        <v>10673</v>
      </c>
    </row>
    <row r="22" spans="1:5" s="170" customFormat="1" ht="15.75" customHeight="1">
      <c r="A22" s="169"/>
      <c r="B22" s="249" t="s">
        <v>30</v>
      </c>
      <c r="C22" s="211">
        <v>2344</v>
      </c>
      <c r="D22" s="211">
        <v>2472</v>
      </c>
      <c r="E22" s="211">
        <v>2573</v>
      </c>
    </row>
    <row r="23" spans="1:7" s="170" customFormat="1" ht="15.75" customHeight="1">
      <c r="A23" s="163"/>
      <c r="B23" s="248" t="s">
        <v>31</v>
      </c>
      <c r="C23" s="211">
        <f>6853-93-95</f>
        <v>6665</v>
      </c>
      <c r="D23" s="211">
        <v>6821</v>
      </c>
      <c r="E23" s="211">
        <f>E21-E22</f>
        <v>8100</v>
      </c>
      <c r="G23" s="244"/>
    </row>
    <row r="24" spans="1:5" s="168" customFormat="1" ht="15.75" customHeight="1">
      <c r="A24" s="167"/>
      <c r="B24" s="246" t="s">
        <v>24</v>
      </c>
      <c r="C24" s="212">
        <v>15145</v>
      </c>
      <c r="D24" s="212">
        <v>17196</v>
      </c>
      <c r="E24" s="212">
        <v>19099</v>
      </c>
    </row>
    <row r="25" spans="1:5" s="168" customFormat="1" ht="15.75" customHeight="1">
      <c r="A25" s="167"/>
      <c r="B25" s="174" t="s">
        <v>32</v>
      </c>
      <c r="C25" s="212">
        <v>40298</v>
      </c>
      <c r="D25" s="212">
        <f>39887-271</f>
        <v>39616</v>
      </c>
      <c r="E25" s="212">
        <f>37057+2787-77</f>
        <v>39767</v>
      </c>
    </row>
    <row r="26" spans="1:5" s="168" customFormat="1" ht="15.75" customHeight="1">
      <c r="A26" s="171"/>
      <c r="B26" s="174" t="s">
        <v>15</v>
      </c>
      <c r="C26" s="212">
        <v>24045</v>
      </c>
      <c r="D26" s="212">
        <v>24040</v>
      </c>
      <c r="E26" s="212">
        <v>24437</v>
      </c>
    </row>
    <row r="27" spans="1:5" s="168" customFormat="1" ht="15" customHeight="1">
      <c r="A27" s="167"/>
      <c r="B27" s="174" t="s">
        <v>16</v>
      </c>
      <c r="C27" s="212">
        <v>12670</v>
      </c>
      <c r="D27" s="212">
        <v>12984</v>
      </c>
      <c r="E27" s="212">
        <v>13344</v>
      </c>
    </row>
    <row r="28" spans="1:5" s="168" customFormat="1" ht="15" customHeight="1">
      <c r="A28" s="167"/>
      <c r="B28" s="174" t="s">
        <v>23</v>
      </c>
      <c r="C28" s="212">
        <v>6192</v>
      </c>
      <c r="D28" s="212">
        <v>6179</v>
      </c>
      <c r="E28" s="212">
        <v>6807</v>
      </c>
    </row>
    <row r="29" spans="1:5" s="168" customFormat="1" ht="24" customHeight="1">
      <c r="A29" s="253"/>
      <c r="B29" s="240" t="s">
        <v>12</v>
      </c>
      <c r="C29" s="239">
        <f>SUM(C5+C8+C9+C14+C15+C16+C19+C20+C21+C24+C25+C26+C27+C28)</f>
        <v>293896</v>
      </c>
      <c r="D29" s="239">
        <f>SUM(D5+D8+D9+D14+D15+D16+D19+D20+D21+D24+D25+D26+D27+D28)</f>
        <v>299395</v>
      </c>
      <c r="E29" s="239">
        <f>SUM(E5+E8+E9+E14+E15+E16+E19+E20+E21+E24+E25+E26+E27+E28)</f>
        <v>305465</v>
      </c>
    </row>
    <row r="30" spans="1:5" s="168" customFormat="1" ht="24" customHeight="1">
      <c r="A30" s="319"/>
      <c r="B30" s="323" t="s">
        <v>95</v>
      </c>
      <c r="C30" s="324">
        <v>65240</v>
      </c>
      <c r="D30" s="324">
        <v>66138</v>
      </c>
      <c r="E30" s="324">
        <v>66762</v>
      </c>
    </row>
    <row r="31" spans="1:7" s="168" customFormat="1" ht="30.75" customHeight="1">
      <c r="A31" s="245"/>
      <c r="B31" s="168" t="s">
        <v>33</v>
      </c>
      <c r="C31" s="241"/>
      <c r="D31" s="241"/>
      <c r="E31" s="241"/>
      <c r="F31" s="194"/>
      <c r="G31" s="242"/>
    </row>
    <row r="32" spans="1:6" s="168" customFormat="1" ht="19.5" customHeight="1">
      <c r="A32" s="245"/>
      <c r="E32" s="242"/>
      <c r="F32" s="242"/>
    </row>
  </sheetData>
  <sheetProtection/>
  <printOptions/>
  <pageMargins left="0.75" right="0.5" top="0.5" bottom="0.2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7">
      <selection activeCell="C32" sqref="C32"/>
    </sheetView>
  </sheetViews>
  <sheetFormatPr defaultColWidth="9.140625" defaultRowHeight="12.75"/>
  <cols>
    <col min="1" max="1" width="1.7109375" style="255" customWidth="1"/>
    <col min="2" max="2" width="55.28125" style="255" customWidth="1"/>
    <col min="3" max="5" width="23.421875" style="255" customWidth="1"/>
    <col min="6" max="6" width="6.7109375" style="255" customWidth="1"/>
    <col min="7" max="7" width="6.421875" style="255" customWidth="1"/>
    <col min="8" max="8" width="9.140625" style="255" customWidth="1"/>
    <col min="9" max="9" width="6.57421875" style="255" customWidth="1"/>
    <col min="10" max="16384" width="9.140625" style="255" customWidth="1"/>
  </cols>
  <sheetData>
    <row r="1" spans="1:2" s="2" customFormat="1" ht="15.75">
      <c r="A1" s="1" t="s">
        <v>73</v>
      </c>
      <c r="B1" s="254"/>
    </row>
    <row r="2" spans="1:2" s="2" customFormat="1" ht="5.25" customHeight="1">
      <c r="A2" s="1"/>
      <c r="B2" s="254"/>
    </row>
    <row r="3" spans="1:2" s="2" customFormat="1" ht="13.5" customHeight="1">
      <c r="A3" s="4" t="s">
        <v>3</v>
      </c>
      <c r="B3" s="24"/>
    </row>
    <row r="4" spans="1:5" s="6" customFormat="1" ht="24" customHeight="1">
      <c r="A4" s="256"/>
      <c r="B4" s="257" t="s">
        <v>0</v>
      </c>
      <c r="C4" s="148" t="s">
        <v>88</v>
      </c>
      <c r="D4" s="148" t="s">
        <v>87</v>
      </c>
      <c r="E4" s="148" t="s">
        <v>79</v>
      </c>
    </row>
    <row r="5" spans="1:5" s="6" customFormat="1" ht="19.5" customHeight="1">
      <c r="A5" s="5"/>
      <c r="B5" s="36" t="s">
        <v>35</v>
      </c>
      <c r="C5" s="212">
        <v>18052</v>
      </c>
      <c r="D5" s="212">
        <v>18047</v>
      </c>
      <c r="E5" s="212">
        <f>14893+829</f>
        <v>15722</v>
      </c>
    </row>
    <row r="6" spans="1:5" s="13" customFormat="1" ht="15.75" customHeight="1">
      <c r="A6" s="12"/>
      <c r="B6" s="32" t="s">
        <v>6</v>
      </c>
      <c r="C6" s="150">
        <v>11369</v>
      </c>
      <c r="D6" s="150">
        <v>11499</v>
      </c>
      <c r="E6" s="150">
        <v>9712</v>
      </c>
    </row>
    <row r="7" spans="1:5" s="13" customFormat="1" ht="15.75" customHeight="1">
      <c r="A7" s="12"/>
      <c r="B7" s="33" t="s">
        <v>7</v>
      </c>
      <c r="C7" s="150">
        <v>6683</v>
      </c>
      <c r="D7" s="150">
        <v>6548</v>
      </c>
      <c r="E7" s="150">
        <v>6010</v>
      </c>
    </row>
    <row r="8" spans="1:5" s="6" customFormat="1" ht="15.75" customHeight="1">
      <c r="A8" s="5"/>
      <c r="B8" s="6" t="s">
        <v>8</v>
      </c>
      <c r="C8" s="151">
        <v>90</v>
      </c>
      <c r="D8" s="151">
        <v>75</v>
      </c>
      <c r="E8" s="151">
        <v>76</v>
      </c>
    </row>
    <row r="9" spans="1:5" s="6" customFormat="1" ht="15.75" customHeight="1">
      <c r="A9" s="5"/>
      <c r="B9" s="6" t="s">
        <v>9</v>
      </c>
      <c r="C9" s="212">
        <v>43626</v>
      </c>
      <c r="D9" s="212">
        <v>45004</v>
      </c>
      <c r="E9" s="212">
        <v>46110</v>
      </c>
    </row>
    <row r="10" spans="1:5" s="13" customFormat="1" ht="15.75" customHeight="1">
      <c r="A10" s="34"/>
      <c r="B10" s="170" t="s">
        <v>10</v>
      </c>
      <c r="C10" s="150">
        <v>1990</v>
      </c>
      <c r="D10" s="150">
        <v>1979</v>
      </c>
      <c r="E10" s="150">
        <v>1619</v>
      </c>
    </row>
    <row r="11" spans="1:5" s="13" customFormat="1" ht="15.75" customHeight="1">
      <c r="A11" s="34"/>
      <c r="B11" s="170" t="s">
        <v>90</v>
      </c>
      <c r="C11" s="150">
        <v>4858</v>
      </c>
      <c r="D11" s="150">
        <v>4858</v>
      </c>
      <c r="E11" s="150">
        <v>4843</v>
      </c>
    </row>
    <row r="12" spans="1:5" s="13" customFormat="1" ht="15.75" customHeight="1">
      <c r="A12" s="34"/>
      <c r="B12" s="170" t="s">
        <v>91</v>
      </c>
      <c r="C12" s="150">
        <v>20708</v>
      </c>
      <c r="D12" s="150">
        <v>22180</v>
      </c>
      <c r="E12" s="150">
        <v>23469</v>
      </c>
    </row>
    <row r="13" spans="1:5" s="13" customFormat="1" ht="15.75" customHeight="1">
      <c r="A13" s="34"/>
      <c r="B13" s="170" t="s">
        <v>7</v>
      </c>
      <c r="C13" s="150">
        <v>16070</v>
      </c>
      <c r="D13" s="150">
        <v>15987</v>
      </c>
      <c r="E13" s="150">
        <v>16179</v>
      </c>
    </row>
    <row r="14" spans="1:5" s="6" customFormat="1" ht="15.75" customHeight="1">
      <c r="A14" s="5"/>
      <c r="B14" s="6" t="s">
        <v>13</v>
      </c>
      <c r="C14" s="151">
        <v>2824</v>
      </c>
      <c r="D14" s="151">
        <v>2821</v>
      </c>
      <c r="E14" s="151">
        <v>2894</v>
      </c>
    </row>
    <row r="15" spans="1:5" s="6" customFormat="1" ht="15.75" customHeight="1">
      <c r="A15" s="5"/>
      <c r="B15" s="6" t="s">
        <v>11</v>
      </c>
      <c r="C15" s="151">
        <v>12345</v>
      </c>
      <c r="D15" s="151">
        <v>13070</v>
      </c>
      <c r="E15" s="151">
        <v>14022</v>
      </c>
    </row>
    <row r="16" spans="1:5" s="6" customFormat="1" ht="28.5" customHeight="1">
      <c r="A16" s="35"/>
      <c r="B16" s="149" t="s">
        <v>89</v>
      </c>
      <c r="C16" s="220">
        <v>12395</v>
      </c>
      <c r="D16" s="220">
        <v>12860</v>
      </c>
      <c r="E16" s="220">
        <v>13211</v>
      </c>
    </row>
    <row r="17" spans="1:5" s="13" customFormat="1" ht="15.75" customHeight="1">
      <c r="A17" s="34"/>
      <c r="B17" s="13" t="s">
        <v>28</v>
      </c>
      <c r="C17" s="150">
        <v>10749</v>
      </c>
      <c r="D17" s="150">
        <v>11263</v>
      </c>
      <c r="E17" s="150">
        <v>11679</v>
      </c>
    </row>
    <row r="18" spans="1:5" s="13" customFormat="1" ht="15.75" customHeight="1">
      <c r="A18" s="34"/>
      <c r="B18" s="13" t="s">
        <v>29</v>
      </c>
      <c r="C18" s="150">
        <v>1646</v>
      </c>
      <c r="D18" s="150">
        <v>1597</v>
      </c>
      <c r="E18" s="150">
        <v>1532</v>
      </c>
    </row>
    <row r="19" spans="1:5" s="6" customFormat="1" ht="15.75" customHeight="1">
      <c r="A19" s="35"/>
      <c r="B19" s="6" t="s">
        <v>14</v>
      </c>
      <c r="C19" s="151">
        <v>16298</v>
      </c>
      <c r="D19" s="151">
        <v>16746</v>
      </c>
      <c r="E19" s="151">
        <v>17722</v>
      </c>
    </row>
    <row r="20" spans="1:5" s="6" customFormat="1" ht="15.75" customHeight="1">
      <c r="A20" s="35"/>
      <c r="B20" s="6" t="s">
        <v>22</v>
      </c>
      <c r="C20" s="151">
        <v>14927</v>
      </c>
      <c r="D20" s="151">
        <v>15049</v>
      </c>
      <c r="E20" s="151">
        <v>15495</v>
      </c>
    </row>
    <row r="21" spans="1:5" s="6" customFormat="1" ht="15.75" customHeight="1">
      <c r="A21" s="35"/>
      <c r="B21" s="6" t="s">
        <v>17</v>
      </c>
      <c r="C21" s="212">
        <f>SUM(C22:C23)</f>
        <v>4910</v>
      </c>
      <c r="D21" s="212">
        <v>5031</v>
      </c>
      <c r="E21" s="212">
        <v>5547</v>
      </c>
    </row>
    <row r="22" spans="1:5" s="13" customFormat="1" ht="15.75" customHeight="1">
      <c r="A22" s="34"/>
      <c r="B22" s="13" t="s">
        <v>30</v>
      </c>
      <c r="C22" s="152">
        <v>1240</v>
      </c>
      <c r="D22" s="152">
        <v>1307</v>
      </c>
      <c r="E22" s="152">
        <v>1308</v>
      </c>
    </row>
    <row r="23" spans="1:5" s="13" customFormat="1" ht="15.75" customHeight="1">
      <c r="A23" s="12"/>
      <c r="B23" s="33" t="s">
        <v>31</v>
      </c>
      <c r="C23" s="150">
        <f>3763-93</f>
        <v>3670</v>
      </c>
      <c r="D23" s="150">
        <v>3724</v>
      </c>
      <c r="E23" s="150">
        <v>4239</v>
      </c>
    </row>
    <row r="24" spans="1:5" s="6" customFormat="1" ht="15.75" customHeight="1">
      <c r="A24" s="5"/>
      <c r="B24" s="36" t="s">
        <v>24</v>
      </c>
      <c r="C24" s="151">
        <f>9696+143</f>
        <v>9839</v>
      </c>
      <c r="D24" s="151">
        <v>10884</v>
      </c>
      <c r="E24" s="151">
        <v>12073</v>
      </c>
    </row>
    <row r="25" spans="1:5" s="6" customFormat="1" ht="13.5" customHeight="1">
      <c r="A25" s="5"/>
      <c r="B25" s="6" t="s">
        <v>32</v>
      </c>
      <c r="C25" s="151">
        <v>31130</v>
      </c>
      <c r="D25" s="151">
        <f>30529-226</f>
        <v>30303</v>
      </c>
      <c r="E25" s="151">
        <f>28398+2181-66</f>
        <v>30513</v>
      </c>
    </row>
    <row r="26" spans="1:5" s="6" customFormat="1" ht="15.75" customHeight="1">
      <c r="A26" s="35"/>
      <c r="B26" s="6" t="s">
        <v>15</v>
      </c>
      <c r="C26" s="151">
        <v>11432</v>
      </c>
      <c r="D26" s="151">
        <v>11337</v>
      </c>
      <c r="E26" s="151">
        <v>11185</v>
      </c>
    </row>
    <row r="27" spans="1:5" s="6" customFormat="1" ht="15" customHeight="1">
      <c r="A27" s="5"/>
      <c r="B27" s="6" t="s">
        <v>16</v>
      </c>
      <c r="C27" s="151">
        <v>6494</v>
      </c>
      <c r="D27" s="151">
        <v>6619</v>
      </c>
      <c r="E27" s="151">
        <v>6605</v>
      </c>
    </row>
    <row r="28" spans="1:5" s="6" customFormat="1" ht="15" customHeight="1">
      <c r="A28" s="5"/>
      <c r="B28" s="6" t="s">
        <v>23</v>
      </c>
      <c r="C28" s="153">
        <v>4627</v>
      </c>
      <c r="D28" s="153">
        <v>4644</v>
      </c>
      <c r="E28" s="153">
        <v>5027</v>
      </c>
    </row>
    <row r="29" spans="1:5" s="6" customFormat="1" ht="21" customHeight="1">
      <c r="A29" s="258"/>
      <c r="B29" s="259" t="s">
        <v>12</v>
      </c>
      <c r="C29" s="260">
        <f>SUM(C5+C8+C9+C14+C15+C16+C19+C20+C21+C24+C25+C26+C27+C28)</f>
        <v>188989</v>
      </c>
      <c r="D29" s="260">
        <f>SUM(D5+D8+D9+D14+D15+D16+D19+D20+D21+D24+D25+D26+D27+D28)</f>
        <v>192490</v>
      </c>
      <c r="E29" s="260">
        <f>SUM(E5+E8+E9+E14+E15+E16+E19+E20+E21+E24+E25+E26+E27+E28)</f>
        <v>196202</v>
      </c>
    </row>
    <row r="30" spans="1:5" s="6" customFormat="1" ht="21" customHeight="1">
      <c r="A30" s="319"/>
      <c r="B30" s="323" t="s">
        <v>95</v>
      </c>
      <c r="C30" s="324">
        <v>24148</v>
      </c>
      <c r="D30" s="324">
        <v>25556</v>
      </c>
      <c r="E30" s="324">
        <v>27119</v>
      </c>
    </row>
    <row r="31" spans="1:2" s="2" customFormat="1" ht="29.25" customHeight="1">
      <c r="A31" s="38"/>
      <c r="B31" s="2" t="s">
        <v>34</v>
      </c>
    </row>
    <row r="32" s="2" customFormat="1" ht="13.5">
      <c r="A32" s="38"/>
    </row>
    <row r="33" s="2" customFormat="1" ht="13.5">
      <c r="A33" s="38"/>
    </row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</sheetData>
  <sheetProtection/>
  <printOptions/>
  <pageMargins left="0.75" right="0.5" top="0.5" bottom="0.5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0">
      <selection activeCell="D33" sqref="D33"/>
    </sheetView>
  </sheetViews>
  <sheetFormatPr defaultColWidth="9.140625" defaultRowHeight="12.75"/>
  <cols>
    <col min="1" max="1" width="2.57421875" style="255" customWidth="1"/>
    <col min="2" max="2" width="57.00390625" style="255" customWidth="1"/>
    <col min="3" max="5" width="20.7109375" style="255" customWidth="1"/>
    <col min="6" max="6" width="7.7109375" style="255" customWidth="1"/>
    <col min="7" max="7" width="9.00390625" style="255" customWidth="1"/>
    <col min="8" max="8" width="5.7109375" style="255" customWidth="1"/>
    <col min="9" max="9" width="9.140625" style="255" customWidth="1"/>
    <col min="10" max="10" width="10.7109375" style="255" customWidth="1"/>
    <col min="11" max="11" width="9.140625" style="255" customWidth="1"/>
    <col min="12" max="12" width="35.7109375" style="255" customWidth="1"/>
    <col min="13" max="16384" width="9.140625" style="255" customWidth="1"/>
  </cols>
  <sheetData>
    <row r="1" spans="1:2" s="2" customFormat="1" ht="15.75">
      <c r="A1" s="1" t="s">
        <v>73</v>
      </c>
      <c r="B1" s="254"/>
    </row>
    <row r="2" spans="1:2" s="2" customFormat="1" ht="15.75">
      <c r="A2" s="4" t="s">
        <v>4</v>
      </c>
      <c r="B2" s="24"/>
    </row>
    <row r="3" spans="1:21" s="2" customFormat="1" ht="24" customHeight="1">
      <c r="A3" s="263"/>
      <c r="B3" s="264" t="s">
        <v>0</v>
      </c>
      <c r="C3" s="148" t="s">
        <v>86</v>
      </c>
      <c r="D3" s="148" t="s">
        <v>87</v>
      </c>
      <c r="E3" s="148" t="s">
        <v>78</v>
      </c>
      <c r="F3" s="39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6" customFormat="1" ht="20.25" customHeight="1">
      <c r="A4" s="5"/>
      <c r="B4" s="36" t="s">
        <v>35</v>
      </c>
      <c r="C4" s="212">
        <v>3584</v>
      </c>
      <c r="D4" s="212">
        <v>3637</v>
      </c>
      <c r="E4" s="212">
        <f>3319-1</f>
        <v>3318</v>
      </c>
      <c r="F4" s="7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5" s="13" customFormat="1" ht="15.75" customHeight="1">
      <c r="A5" s="12"/>
      <c r="B5" s="32" t="s">
        <v>6</v>
      </c>
      <c r="C5" s="150">
        <v>2428</v>
      </c>
      <c r="D5" s="150">
        <v>2497</v>
      </c>
      <c r="E5" s="150">
        <v>2173</v>
      </c>
    </row>
    <row r="6" spans="1:21" s="13" customFormat="1" ht="15.75" customHeight="1">
      <c r="A6" s="12"/>
      <c r="B6" s="33" t="s">
        <v>7</v>
      </c>
      <c r="C6" s="150">
        <v>1156</v>
      </c>
      <c r="D6" s="150">
        <v>1140</v>
      </c>
      <c r="E6" s="150">
        <v>1145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5" s="6" customFormat="1" ht="15.75" customHeight="1">
      <c r="A7" s="5"/>
      <c r="B7" s="6" t="s">
        <v>8</v>
      </c>
      <c r="C7" s="151">
        <v>90</v>
      </c>
      <c r="D7" s="151">
        <v>65</v>
      </c>
      <c r="E7" s="151">
        <v>64</v>
      </c>
    </row>
    <row r="8" spans="1:21" s="6" customFormat="1" ht="15.75" customHeight="1">
      <c r="A8" s="5"/>
      <c r="B8" s="6" t="s">
        <v>9</v>
      </c>
      <c r="C8" s="212">
        <v>47395</v>
      </c>
      <c r="D8" s="212">
        <v>47257</v>
      </c>
      <c r="E8" s="212">
        <v>45770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5" s="13" customFormat="1" ht="15.75" customHeight="1">
      <c r="A9" s="34"/>
      <c r="B9" s="13" t="s">
        <v>10</v>
      </c>
      <c r="C9" s="150">
        <v>18</v>
      </c>
      <c r="D9" s="150">
        <v>18</v>
      </c>
      <c r="E9" s="150">
        <v>17</v>
      </c>
    </row>
    <row r="10" spans="1:5" s="13" customFormat="1" ht="15.75" customHeight="1">
      <c r="A10" s="34"/>
      <c r="B10" s="170" t="s">
        <v>90</v>
      </c>
      <c r="C10" s="150">
        <v>4269</v>
      </c>
      <c r="D10" s="150">
        <v>4196</v>
      </c>
      <c r="E10" s="150">
        <v>4325</v>
      </c>
    </row>
    <row r="11" spans="1:5" s="13" customFormat="1" ht="15.75" customHeight="1">
      <c r="A11" s="34"/>
      <c r="B11" s="170" t="s">
        <v>91</v>
      </c>
      <c r="C11" s="150">
        <v>35606</v>
      </c>
      <c r="D11" s="150">
        <v>35627</v>
      </c>
      <c r="E11" s="150">
        <v>33888</v>
      </c>
    </row>
    <row r="12" spans="1:21" s="13" customFormat="1" ht="15.75" customHeight="1">
      <c r="A12" s="34"/>
      <c r="B12" s="13" t="s">
        <v>7</v>
      </c>
      <c r="C12" s="150">
        <v>7502</v>
      </c>
      <c r="D12" s="150">
        <v>7416</v>
      </c>
      <c r="E12" s="150">
        <v>7540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5" s="6" customFormat="1" ht="15.75" customHeight="1">
      <c r="A13" s="5"/>
      <c r="B13" s="6" t="s">
        <v>13</v>
      </c>
      <c r="C13" s="151">
        <v>164</v>
      </c>
      <c r="D13" s="151">
        <v>178</v>
      </c>
      <c r="E13" s="151">
        <v>187</v>
      </c>
    </row>
    <row r="14" spans="1:5" s="6" customFormat="1" ht="15.75" customHeight="1">
      <c r="A14" s="5"/>
      <c r="B14" s="6" t="s">
        <v>11</v>
      </c>
      <c r="C14" s="151">
        <v>580</v>
      </c>
      <c r="D14" s="151">
        <v>559</v>
      </c>
      <c r="E14" s="151">
        <v>605</v>
      </c>
    </row>
    <row r="15" spans="1:5" s="6" customFormat="1" ht="25.5" customHeight="1">
      <c r="A15" s="35"/>
      <c r="B15" s="149" t="s">
        <v>89</v>
      </c>
      <c r="C15" s="220">
        <v>5718</v>
      </c>
      <c r="D15" s="220">
        <v>5975</v>
      </c>
      <c r="E15" s="220">
        <v>6427</v>
      </c>
    </row>
    <row r="16" spans="1:5" s="13" customFormat="1" ht="15.75" customHeight="1">
      <c r="A16" s="34"/>
      <c r="B16" s="13" t="s">
        <v>28</v>
      </c>
      <c r="C16" s="150">
        <v>5386</v>
      </c>
      <c r="D16" s="150">
        <v>5632</v>
      </c>
      <c r="E16" s="150">
        <v>6081</v>
      </c>
    </row>
    <row r="17" spans="1:21" s="13" customFormat="1" ht="15.75" customHeight="1">
      <c r="A17" s="34"/>
      <c r="B17" s="13" t="s">
        <v>29</v>
      </c>
      <c r="C17" s="150">
        <v>332</v>
      </c>
      <c r="D17" s="150">
        <v>343</v>
      </c>
      <c r="E17" s="150">
        <v>346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5" s="6" customFormat="1" ht="15.75" customHeight="1">
      <c r="A18" s="35"/>
      <c r="B18" s="6" t="s">
        <v>14</v>
      </c>
      <c r="C18" s="151">
        <v>5043</v>
      </c>
      <c r="D18" s="151">
        <v>5280</v>
      </c>
      <c r="E18" s="151">
        <v>6159</v>
      </c>
    </row>
    <row r="19" spans="1:5" s="6" customFormat="1" ht="15.75" customHeight="1">
      <c r="A19" s="35"/>
      <c r="B19" s="6" t="s">
        <v>22</v>
      </c>
      <c r="C19" s="151">
        <v>3406</v>
      </c>
      <c r="D19" s="151">
        <v>3464</v>
      </c>
      <c r="E19" s="151">
        <v>3556</v>
      </c>
    </row>
    <row r="20" spans="1:21" s="6" customFormat="1" ht="15.75" customHeight="1">
      <c r="A20" s="35"/>
      <c r="B20" s="6" t="s">
        <v>17</v>
      </c>
      <c r="C20" s="210">
        <f>SUM(C21:C22)</f>
        <v>4099</v>
      </c>
      <c r="D20" s="210">
        <v>4262</v>
      </c>
      <c r="E20" s="212">
        <v>5126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5" s="13" customFormat="1" ht="15.75" customHeight="1">
      <c r="A21" s="34"/>
      <c r="B21" s="13" t="s">
        <v>30</v>
      </c>
      <c r="C21" s="267">
        <v>1104</v>
      </c>
      <c r="D21" s="267">
        <v>1165</v>
      </c>
      <c r="E21" s="152">
        <v>1265</v>
      </c>
    </row>
    <row r="22" spans="1:21" s="13" customFormat="1" ht="15.75" customHeight="1">
      <c r="A22" s="12"/>
      <c r="B22" s="272" t="s">
        <v>31</v>
      </c>
      <c r="C22" s="268">
        <f>3090-95</f>
        <v>2995</v>
      </c>
      <c r="D22" s="268">
        <v>3097</v>
      </c>
      <c r="E22" s="150">
        <v>3861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5" s="6" customFormat="1" ht="15.75" customHeight="1">
      <c r="A23" s="5"/>
      <c r="B23" s="273" t="s">
        <v>24</v>
      </c>
      <c r="C23" s="266">
        <f>5145+161</f>
        <v>5306</v>
      </c>
      <c r="D23" s="266">
        <v>6312</v>
      </c>
      <c r="E23" s="151">
        <v>7026</v>
      </c>
    </row>
    <row r="24" spans="1:10" s="6" customFormat="1" ht="12.75" customHeight="1">
      <c r="A24" s="5"/>
      <c r="B24" s="274" t="s">
        <v>32</v>
      </c>
      <c r="C24" s="266">
        <v>9168</v>
      </c>
      <c r="D24" s="266">
        <f>9358-45</f>
        <v>9313</v>
      </c>
      <c r="E24" s="151">
        <f>9265-11</f>
        <v>9254</v>
      </c>
      <c r="I24" s="307"/>
      <c r="J24" s="307"/>
    </row>
    <row r="25" spans="1:5" s="6" customFormat="1" ht="15.75" customHeight="1">
      <c r="A25" s="35"/>
      <c r="B25" s="274" t="s">
        <v>15</v>
      </c>
      <c r="C25" s="266">
        <v>12613</v>
      </c>
      <c r="D25" s="266">
        <v>12703</v>
      </c>
      <c r="E25" s="151">
        <v>13252</v>
      </c>
    </row>
    <row r="26" spans="1:5" s="6" customFormat="1" ht="15" customHeight="1">
      <c r="A26" s="5"/>
      <c r="B26" s="274" t="s">
        <v>16</v>
      </c>
      <c r="C26" s="266">
        <v>6176</v>
      </c>
      <c r="D26" s="266">
        <v>6365</v>
      </c>
      <c r="E26" s="151">
        <v>6739</v>
      </c>
    </row>
    <row r="27" spans="1:21" s="6" customFormat="1" ht="15" customHeight="1">
      <c r="A27" s="8"/>
      <c r="B27" s="9" t="s">
        <v>23</v>
      </c>
      <c r="C27" s="269">
        <v>1565</v>
      </c>
      <c r="D27" s="269">
        <v>1535</v>
      </c>
      <c r="E27" s="153">
        <v>1780</v>
      </c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</row>
    <row r="28" spans="1:6" s="261" customFormat="1" ht="21.75" customHeight="1">
      <c r="A28" s="258"/>
      <c r="B28" s="259" t="s">
        <v>12</v>
      </c>
      <c r="C28" s="270">
        <f>SUM(C4+C7+C8+C13+C14+C15+C18+C19+C20+C23+C24+C25+C26+C27)</f>
        <v>104907</v>
      </c>
      <c r="D28" s="260">
        <f>SUM(D4+D7+D8+D13+D14+D15+D18+D19+D20+D23+D24+D25+D26+D27)</f>
        <v>106905</v>
      </c>
      <c r="E28" s="260">
        <f>SUM(E4+E7+E8+E13+E14+E15+E18+E19+E20+E23+E24+E25+E26+E27)</f>
        <v>109263</v>
      </c>
      <c r="F28" s="6"/>
    </row>
    <row r="29" spans="1:6" s="261" customFormat="1" ht="21.75" customHeight="1">
      <c r="A29" s="319"/>
      <c r="B29" s="323" t="s">
        <v>95</v>
      </c>
      <c r="C29" s="324">
        <v>41092</v>
      </c>
      <c r="D29" s="324">
        <v>40582</v>
      </c>
      <c r="E29" s="324">
        <v>39643</v>
      </c>
      <c r="F29" s="6"/>
    </row>
    <row r="30" spans="1:6" ht="29.25" customHeight="1">
      <c r="A30" s="262"/>
      <c r="B30" s="2" t="s">
        <v>36</v>
      </c>
      <c r="C30" s="262"/>
      <c r="D30" s="262"/>
      <c r="E30" s="262"/>
      <c r="F30" s="262"/>
    </row>
  </sheetData>
  <sheetProtection/>
  <printOptions/>
  <pageMargins left="0.75" right="0.75" top="0.5" bottom="0.5" header="0.33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7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0.9921875" style="80" customWidth="1"/>
    <col min="2" max="2" width="21.57421875" style="80" customWidth="1"/>
    <col min="3" max="3" width="7.00390625" style="80" customWidth="1"/>
    <col min="4" max="4" width="5.421875" style="80" customWidth="1"/>
    <col min="5" max="5" width="6.421875" style="80" customWidth="1"/>
    <col min="6" max="6" width="5.421875" style="80" customWidth="1"/>
    <col min="7" max="7" width="5.8515625" style="80" customWidth="1"/>
    <col min="8" max="8" width="6.7109375" style="81" customWidth="1"/>
    <col min="9" max="9" width="7.421875" style="80" customWidth="1"/>
    <col min="10" max="10" width="6.140625" style="80" customWidth="1"/>
    <col min="11" max="11" width="7.8515625" style="80" customWidth="1"/>
    <col min="12" max="12" width="6.57421875" style="80" customWidth="1"/>
    <col min="13" max="13" width="6.28125" style="80" customWidth="1"/>
    <col min="14" max="14" width="7.57421875" style="81" customWidth="1"/>
    <col min="15" max="15" width="7.421875" style="80" customWidth="1"/>
    <col min="16" max="16" width="6.421875" style="80" customWidth="1"/>
    <col min="17" max="17" width="7.28125" style="80" customWidth="1"/>
    <col min="18" max="18" width="6.421875" style="80" customWidth="1"/>
    <col min="19" max="19" width="6.28125" style="80" customWidth="1"/>
    <col min="20" max="20" width="7.421875" style="81" customWidth="1"/>
    <col min="21" max="21" width="4.28125" style="80" customWidth="1"/>
    <col min="22" max="16384" width="9.140625" style="80" customWidth="1"/>
  </cols>
  <sheetData>
    <row r="1" spans="1:20" ht="18" customHeight="1">
      <c r="A1" s="40" t="s">
        <v>80</v>
      </c>
      <c r="B1" s="41"/>
      <c r="H1" s="42"/>
      <c r="N1" s="42"/>
      <c r="T1" s="42"/>
    </row>
    <row r="2" spans="1:20" ht="14.25" customHeight="1">
      <c r="A2" s="40"/>
      <c r="B2" s="41"/>
      <c r="H2" s="42"/>
      <c r="N2" s="42"/>
      <c r="T2" s="42"/>
    </row>
    <row r="3" spans="1:20" s="44" customFormat="1" ht="14.25" customHeight="1">
      <c r="A3"/>
      <c r="B3" s="43" t="s">
        <v>27</v>
      </c>
      <c r="H3" s="45"/>
      <c r="N3" s="45"/>
      <c r="T3" s="45"/>
    </row>
    <row r="4" spans="1:20" s="44" customFormat="1" ht="6" customHeight="1">
      <c r="A4"/>
      <c r="H4" s="45"/>
      <c r="N4" s="45"/>
      <c r="T4" s="45"/>
    </row>
    <row r="5" spans="1:20" s="44" customFormat="1" ht="21" customHeight="1">
      <c r="A5" s="46"/>
      <c r="B5" s="47"/>
      <c r="C5" s="350" t="s">
        <v>37</v>
      </c>
      <c r="D5" s="351"/>
      <c r="E5" s="351"/>
      <c r="F5" s="351"/>
      <c r="G5" s="351"/>
      <c r="H5" s="352"/>
      <c r="I5" s="351" t="s">
        <v>98</v>
      </c>
      <c r="J5" s="351"/>
      <c r="K5" s="351"/>
      <c r="L5" s="351"/>
      <c r="M5" s="351"/>
      <c r="N5" s="352"/>
      <c r="O5" s="351" t="s">
        <v>99</v>
      </c>
      <c r="P5" s="351"/>
      <c r="Q5" s="351"/>
      <c r="R5" s="351"/>
      <c r="S5" s="351"/>
      <c r="T5" s="352"/>
    </row>
    <row r="6" spans="1:20" s="44" customFormat="1" ht="21" customHeight="1">
      <c r="A6" s="48"/>
      <c r="B6" s="49"/>
      <c r="C6" s="350" t="s">
        <v>38</v>
      </c>
      <c r="D6" s="351"/>
      <c r="E6" s="352"/>
      <c r="F6" s="353" t="s">
        <v>39</v>
      </c>
      <c r="G6" s="353" t="s">
        <v>40</v>
      </c>
      <c r="H6" s="355" t="s">
        <v>41</v>
      </c>
      <c r="I6" s="351" t="s">
        <v>38</v>
      </c>
      <c r="J6" s="351"/>
      <c r="K6" s="352"/>
      <c r="L6" s="353" t="s">
        <v>39</v>
      </c>
      <c r="M6" s="353" t="s">
        <v>40</v>
      </c>
      <c r="N6" s="355" t="s">
        <v>41</v>
      </c>
      <c r="O6" s="351" t="s">
        <v>38</v>
      </c>
      <c r="P6" s="351"/>
      <c r="Q6" s="352"/>
      <c r="R6" s="353" t="s">
        <v>39</v>
      </c>
      <c r="S6" s="353" t="s">
        <v>40</v>
      </c>
      <c r="T6" s="355" t="s">
        <v>41</v>
      </c>
    </row>
    <row r="7" spans="1:20" s="44" customFormat="1" ht="42.75" customHeight="1">
      <c r="A7" s="50"/>
      <c r="B7" s="51" t="s">
        <v>0</v>
      </c>
      <c r="C7" s="52" t="s">
        <v>42</v>
      </c>
      <c r="D7" s="52" t="s">
        <v>108</v>
      </c>
      <c r="E7" s="52" t="s">
        <v>43</v>
      </c>
      <c r="F7" s="354"/>
      <c r="G7" s="354"/>
      <c r="H7" s="356"/>
      <c r="I7" s="52" t="s">
        <v>42</v>
      </c>
      <c r="J7" s="52" t="s">
        <v>108</v>
      </c>
      <c r="K7" s="52" t="s">
        <v>43</v>
      </c>
      <c r="L7" s="354"/>
      <c r="M7" s="354"/>
      <c r="N7" s="356"/>
      <c r="O7" s="52" t="s">
        <v>42</v>
      </c>
      <c r="P7" s="52" t="s">
        <v>108</v>
      </c>
      <c r="Q7" s="52" t="s">
        <v>43</v>
      </c>
      <c r="R7" s="354"/>
      <c r="S7" s="354"/>
      <c r="T7" s="356"/>
    </row>
    <row r="8" spans="1:20" s="44" customFormat="1" ht="37.5" customHeight="1">
      <c r="A8" s="53"/>
      <c r="B8" s="54" t="s">
        <v>35</v>
      </c>
      <c r="C8" s="55">
        <v>4200</v>
      </c>
      <c r="D8" s="55">
        <v>904</v>
      </c>
      <c r="E8" s="55">
        <f>+C8+D8</f>
        <v>5104</v>
      </c>
      <c r="F8" s="56">
        <v>0</v>
      </c>
      <c r="G8" s="56">
        <v>0</v>
      </c>
      <c r="H8" s="308">
        <f>+E8+F8+G8</f>
        <v>5104</v>
      </c>
      <c r="I8" s="57">
        <v>3991</v>
      </c>
      <c r="J8" s="58">
        <v>943</v>
      </c>
      <c r="K8" s="58">
        <f aca="true" t="shared" si="0" ref="K8:K16">+I8+J8</f>
        <v>4934</v>
      </c>
      <c r="L8" s="56">
        <v>0</v>
      </c>
      <c r="M8" s="56">
        <v>0</v>
      </c>
      <c r="N8" s="309">
        <f aca="true" t="shared" si="1" ref="N8:N16">+K8+L8+M8</f>
        <v>4934</v>
      </c>
      <c r="O8" s="57">
        <f>2835+453</f>
        <v>3288</v>
      </c>
      <c r="P8" s="58">
        <v>927</v>
      </c>
      <c r="Q8" s="58">
        <f aca="true" t="shared" si="2" ref="Q8:Q16">+O8+P8</f>
        <v>4215</v>
      </c>
      <c r="R8" s="56">
        <v>0</v>
      </c>
      <c r="S8" s="56">
        <v>0</v>
      </c>
      <c r="T8" s="59">
        <f aca="true" t="shared" si="3" ref="T8:T16">+Q8+R8+S8</f>
        <v>4215</v>
      </c>
    </row>
    <row r="9" spans="1:20" s="44" customFormat="1" ht="28.5" customHeight="1">
      <c r="A9" s="53"/>
      <c r="B9" s="60" t="s">
        <v>9</v>
      </c>
      <c r="C9" s="61">
        <v>284</v>
      </c>
      <c r="D9" s="62">
        <v>0</v>
      </c>
      <c r="E9" s="61">
        <f aca="true" t="shared" si="4" ref="E9:E16">+C9+D9</f>
        <v>284</v>
      </c>
      <c r="F9" s="62">
        <v>0</v>
      </c>
      <c r="G9" s="62">
        <v>0</v>
      </c>
      <c r="H9" s="294">
        <f aca="true" t="shared" si="5" ref="H9:H16">+E9+F9+G9</f>
        <v>284</v>
      </c>
      <c r="I9" s="63">
        <v>292</v>
      </c>
      <c r="J9" s="62">
        <v>0</v>
      </c>
      <c r="K9" s="64">
        <f t="shared" si="0"/>
        <v>292</v>
      </c>
      <c r="L9" s="62">
        <v>0</v>
      </c>
      <c r="M9" s="62">
        <v>0</v>
      </c>
      <c r="N9" s="299">
        <f t="shared" si="1"/>
        <v>292</v>
      </c>
      <c r="O9" s="63">
        <v>278</v>
      </c>
      <c r="P9" s="62">
        <v>0</v>
      </c>
      <c r="Q9" s="64">
        <f t="shared" si="2"/>
        <v>278</v>
      </c>
      <c r="R9" s="62">
        <v>0</v>
      </c>
      <c r="S9" s="62">
        <v>0</v>
      </c>
      <c r="T9" s="65">
        <f t="shared" si="3"/>
        <v>278</v>
      </c>
    </row>
    <row r="10" spans="1:20" s="44" customFormat="1" ht="28.5" customHeight="1">
      <c r="A10" s="53"/>
      <c r="B10" s="60" t="s">
        <v>11</v>
      </c>
      <c r="C10" s="61">
        <v>2106</v>
      </c>
      <c r="D10" s="61">
        <v>53</v>
      </c>
      <c r="E10" s="61">
        <f t="shared" si="4"/>
        <v>2159</v>
      </c>
      <c r="F10" s="62">
        <v>0</v>
      </c>
      <c r="G10" s="62">
        <v>0</v>
      </c>
      <c r="H10" s="294">
        <f t="shared" si="5"/>
        <v>2159</v>
      </c>
      <c r="I10" s="63">
        <v>1867</v>
      </c>
      <c r="J10" s="64">
        <v>289</v>
      </c>
      <c r="K10" s="64">
        <f t="shared" si="0"/>
        <v>2156</v>
      </c>
      <c r="L10" s="62">
        <v>0</v>
      </c>
      <c r="M10" s="62">
        <v>0</v>
      </c>
      <c r="N10" s="299">
        <f t="shared" si="1"/>
        <v>2156</v>
      </c>
      <c r="O10" s="63">
        <v>1593</v>
      </c>
      <c r="P10" s="64">
        <v>344</v>
      </c>
      <c r="Q10" s="64">
        <f t="shared" si="2"/>
        <v>1937</v>
      </c>
      <c r="R10" s="62">
        <v>0</v>
      </c>
      <c r="S10" s="62">
        <v>0</v>
      </c>
      <c r="T10" s="65">
        <f t="shared" si="3"/>
        <v>1937</v>
      </c>
    </row>
    <row r="11" spans="1:20" s="44" customFormat="1" ht="37.5" customHeight="1">
      <c r="A11" s="53"/>
      <c r="B11" s="66" t="s">
        <v>44</v>
      </c>
      <c r="C11" s="61">
        <v>325</v>
      </c>
      <c r="D11" s="62">
        <v>0</v>
      </c>
      <c r="E11" s="61">
        <f t="shared" si="4"/>
        <v>325</v>
      </c>
      <c r="F11" s="62">
        <v>0</v>
      </c>
      <c r="G11" s="62">
        <v>0</v>
      </c>
      <c r="H11" s="294">
        <f t="shared" si="5"/>
        <v>325</v>
      </c>
      <c r="I11" s="63">
        <v>314</v>
      </c>
      <c r="J11" s="62">
        <v>0</v>
      </c>
      <c r="K11" s="64">
        <f t="shared" si="0"/>
        <v>314</v>
      </c>
      <c r="L11" s="62">
        <v>0</v>
      </c>
      <c r="M11" s="62">
        <v>0</v>
      </c>
      <c r="N11" s="299">
        <f t="shared" si="1"/>
        <v>314</v>
      </c>
      <c r="O11" s="63">
        <v>309</v>
      </c>
      <c r="P11" s="62">
        <v>0</v>
      </c>
      <c r="Q11" s="64">
        <f t="shared" si="2"/>
        <v>309</v>
      </c>
      <c r="R11" s="62">
        <v>0</v>
      </c>
      <c r="S11" s="62">
        <v>0</v>
      </c>
      <c r="T11" s="65">
        <f t="shared" si="3"/>
        <v>309</v>
      </c>
    </row>
    <row r="12" spans="1:23" s="44" customFormat="1" ht="37.5" customHeight="1">
      <c r="A12" s="53"/>
      <c r="B12" s="66" t="s">
        <v>24</v>
      </c>
      <c r="C12" s="61">
        <v>209</v>
      </c>
      <c r="D12" s="61">
        <v>108</v>
      </c>
      <c r="E12" s="61">
        <f t="shared" si="4"/>
        <v>317</v>
      </c>
      <c r="F12" s="62">
        <v>0</v>
      </c>
      <c r="G12" s="62">
        <v>0</v>
      </c>
      <c r="H12" s="294">
        <f t="shared" si="5"/>
        <v>317</v>
      </c>
      <c r="I12" s="63">
        <v>194</v>
      </c>
      <c r="J12" s="64">
        <v>77</v>
      </c>
      <c r="K12" s="64">
        <f t="shared" si="0"/>
        <v>271</v>
      </c>
      <c r="L12" s="62">
        <v>0</v>
      </c>
      <c r="M12" s="62">
        <v>0</v>
      </c>
      <c r="N12" s="299">
        <f t="shared" si="1"/>
        <v>271</v>
      </c>
      <c r="O12" s="63">
        <v>188</v>
      </c>
      <c r="P12" s="64">
        <v>76</v>
      </c>
      <c r="Q12" s="64">
        <f t="shared" si="2"/>
        <v>264</v>
      </c>
      <c r="R12" s="62">
        <v>0</v>
      </c>
      <c r="S12" s="62">
        <v>0</v>
      </c>
      <c r="T12" s="65">
        <f t="shared" si="3"/>
        <v>264</v>
      </c>
      <c r="W12" s="271"/>
    </row>
    <row r="13" spans="1:20" s="44" customFormat="1" ht="37.5" customHeight="1">
      <c r="A13" s="67"/>
      <c r="B13" s="66" t="s">
        <v>45</v>
      </c>
      <c r="C13" s="195">
        <v>28468</v>
      </c>
      <c r="D13" s="195">
        <v>1765</v>
      </c>
      <c r="E13" s="195">
        <f t="shared" si="4"/>
        <v>30233</v>
      </c>
      <c r="F13" s="195">
        <v>2977</v>
      </c>
      <c r="G13" s="195">
        <v>7050</v>
      </c>
      <c r="H13" s="295">
        <f t="shared" si="5"/>
        <v>40260</v>
      </c>
      <c r="I13" s="196">
        <v>26657</v>
      </c>
      <c r="J13" s="197">
        <v>2990</v>
      </c>
      <c r="K13" s="197">
        <f t="shared" si="0"/>
        <v>29647</v>
      </c>
      <c r="L13" s="197">
        <v>2894</v>
      </c>
      <c r="M13" s="197">
        <f>7310-271</f>
        <v>7039</v>
      </c>
      <c r="N13" s="300">
        <f t="shared" si="1"/>
        <v>39580</v>
      </c>
      <c r="O13" s="196">
        <f>26962</f>
        <v>26962</v>
      </c>
      <c r="P13" s="197">
        <f>3073+7</f>
        <v>3080</v>
      </c>
      <c r="Q13" s="197">
        <f t="shared" si="2"/>
        <v>30042</v>
      </c>
      <c r="R13" s="197">
        <v>2787</v>
      </c>
      <c r="S13" s="197">
        <f>6978-77</f>
        <v>6901</v>
      </c>
      <c r="T13" s="198">
        <f t="shared" si="3"/>
        <v>39730</v>
      </c>
    </row>
    <row r="14" spans="1:20" s="44" customFormat="1" ht="28.5" customHeight="1">
      <c r="A14" s="67"/>
      <c r="B14" s="60" t="s">
        <v>15</v>
      </c>
      <c r="C14" s="61">
        <v>11061</v>
      </c>
      <c r="D14" s="61">
        <v>3673</v>
      </c>
      <c r="E14" s="61">
        <f t="shared" si="4"/>
        <v>14734</v>
      </c>
      <c r="F14" s="62">
        <v>0</v>
      </c>
      <c r="G14" s="62">
        <v>0</v>
      </c>
      <c r="H14" s="294">
        <f t="shared" si="5"/>
        <v>14734</v>
      </c>
      <c r="I14" s="63">
        <v>10817</v>
      </c>
      <c r="J14" s="64">
        <v>3761</v>
      </c>
      <c r="K14" s="64">
        <f t="shared" si="0"/>
        <v>14578</v>
      </c>
      <c r="L14" s="62">
        <v>0</v>
      </c>
      <c r="M14" s="62">
        <v>0</v>
      </c>
      <c r="N14" s="299">
        <f t="shared" si="1"/>
        <v>14578</v>
      </c>
      <c r="O14" s="63">
        <v>10859</v>
      </c>
      <c r="P14" s="64">
        <f>3907+19</f>
        <v>3926</v>
      </c>
      <c r="Q14" s="64">
        <f t="shared" si="2"/>
        <v>14785</v>
      </c>
      <c r="R14" s="62">
        <v>0</v>
      </c>
      <c r="S14" s="62">
        <v>0</v>
      </c>
      <c r="T14" s="65">
        <f t="shared" si="3"/>
        <v>14785</v>
      </c>
    </row>
    <row r="15" spans="1:20" s="44" customFormat="1" ht="28.5" customHeight="1">
      <c r="A15" s="53"/>
      <c r="B15" s="68" t="s">
        <v>16</v>
      </c>
      <c r="C15" s="61">
        <v>9833</v>
      </c>
      <c r="D15" s="61">
        <v>1013</v>
      </c>
      <c r="E15" s="61">
        <f t="shared" si="4"/>
        <v>10846</v>
      </c>
      <c r="F15" s="62">
        <v>0</v>
      </c>
      <c r="G15" s="62">
        <v>0</v>
      </c>
      <c r="H15" s="294">
        <f t="shared" si="5"/>
        <v>10846</v>
      </c>
      <c r="I15" s="63">
        <v>10004</v>
      </c>
      <c r="J15" s="64">
        <v>1135</v>
      </c>
      <c r="K15" s="64">
        <f t="shared" si="0"/>
        <v>11139</v>
      </c>
      <c r="L15" s="62">
        <v>0</v>
      </c>
      <c r="M15" s="62">
        <v>0</v>
      </c>
      <c r="N15" s="299">
        <f t="shared" si="1"/>
        <v>11139</v>
      </c>
      <c r="O15" s="63">
        <v>10295</v>
      </c>
      <c r="P15" s="64">
        <f>1112+2</f>
        <v>1114</v>
      </c>
      <c r="Q15" s="64">
        <f t="shared" si="2"/>
        <v>11409</v>
      </c>
      <c r="R15" s="62">
        <v>0</v>
      </c>
      <c r="S15" s="62">
        <v>0</v>
      </c>
      <c r="T15" s="65">
        <f t="shared" si="3"/>
        <v>11409</v>
      </c>
    </row>
    <row r="16" spans="1:20" s="44" customFormat="1" ht="37.5" customHeight="1">
      <c r="A16" s="53"/>
      <c r="B16" s="66" t="s">
        <v>46</v>
      </c>
      <c r="C16" s="200">
        <v>208</v>
      </c>
      <c r="D16" s="200">
        <v>89</v>
      </c>
      <c r="E16" s="200">
        <f t="shared" si="4"/>
        <v>297</v>
      </c>
      <c r="F16" s="201">
        <v>0</v>
      </c>
      <c r="G16" s="201">
        <v>0</v>
      </c>
      <c r="H16" s="296">
        <f t="shared" si="5"/>
        <v>297</v>
      </c>
      <c r="I16" s="202">
        <v>206</v>
      </c>
      <c r="J16" s="203">
        <v>98</v>
      </c>
      <c r="K16" s="203">
        <f t="shared" si="0"/>
        <v>304</v>
      </c>
      <c r="L16" s="201">
        <v>0</v>
      </c>
      <c r="M16" s="201">
        <v>0</v>
      </c>
      <c r="N16" s="301">
        <f t="shared" si="1"/>
        <v>304</v>
      </c>
      <c r="O16" s="202">
        <v>196</v>
      </c>
      <c r="P16" s="203">
        <f>106</f>
        <v>106</v>
      </c>
      <c r="Q16" s="197">
        <f t="shared" si="2"/>
        <v>302</v>
      </c>
      <c r="R16" s="201">
        <v>0</v>
      </c>
      <c r="S16" s="201">
        <v>0</v>
      </c>
      <c r="T16" s="204">
        <f t="shared" si="3"/>
        <v>302</v>
      </c>
    </row>
    <row r="17" spans="1:20" s="44" customFormat="1" ht="37.5" customHeight="1">
      <c r="A17" s="69"/>
      <c r="B17" s="70" t="s">
        <v>12</v>
      </c>
      <c r="C17" s="310">
        <f>SUM(C8:C16)</f>
        <v>56694</v>
      </c>
      <c r="D17" s="310">
        <f aca="true" t="shared" si="6" ref="D17:T17">SUM(D8:D16)</f>
        <v>7605</v>
      </c>
      <c r="E17" s="310">
        <f t="shared" si="6"/>
        <v>64299</v>
      </c>
      <c r="F17" s="310">
        <f t="shared" si="6"/>
        <v>2977</v>
      </c>
      <c r="G17" s="310">
        <f t="shared" si="6"/>
        <v>7050</v>
      </c>
      <c r="H17" s="297">
        <f t="shared" si="6"/>
        <v>74326</v>
      </c>
      <c r="I17" s="304">
        <f t="shared" si="6"/>
        <v>54342</v>
      </c>
      <c r="J17" s="305">
        <f t="shared" si="6"/>
        <v>9293</v>
      </c>
      <c r="K17" s="305">
        <f t="shared" si="6"/>
        <v>63635</v>
      </c>
      <c r="L17" s="305">
        <f t="shared" si="6"/>
        <v>2894</v>
      </c>
      <c r="M17" s="305">
        <f t="shared" si="6"/>
        <v>7039</v>
      </c>
      <c r="N17" s="302">
        <f t="shared" si="6"/>
        <v>73568</v>
      </c>
      <c r="O17" s="71">
        <f t="shared" si="6"/>
        <v>53968</v>
      </c>
      <c r="P17" s="71">
        <f t="shared" si="6"/>
        <v>9573</v>
      </c>
      <c r="Q17" s="71">
        <f t="shared" si="6"/>
        <v>63541</v>
      </c>
      <c r="R17" s="71">
        <f t="shared" si="6"/>
        <v>2787</v>
      </c>
      <c r="S17" s="71">
        <f t="shared" si="6"/>
        <v>6901</v>
      </c>
      <c r="T17" s="209">
        <f t="shared" si="6"/>
        <v>73229</v>
      </c>
    </row>
    <row r="18" spans="1:20" s="44" customFormat="1" ht="11.25" customHeight="1">
      <c r="A18" s="74"/>
      <c r="B18" s="18"/>
      <c r="C18" s="75"/>
      <c r="D18" s="75"/>
      <c r="E18" s="75"/>
      <c r="F18" s="75"/>
      <c r="G18" s="75"/>
      <c r="H18" s="76"/>
      <c r="I18" s="77"/>
      <c r="J18" s="77"/>
      <c r="K18" s="77"/>
      <c r="L18" s="77"/>
      <c r="M18" s="77"/>
      <c r="N18" s="78"/>
      <c r="O18" s="77"/>
      <c r="P18" s="77"/>
      <c r="Q18" s="77"/>
      <c r="R18" s="77"/>
      <c r="S18" s="77"/>
      <c r="T18" s="78"/>
    </row>
    <row r="19" spans="1:20" s="44" customFormat="1" ht="13.5" customHeight="1">
      <c r="A19" s="79"/>
      <c r="B19" s="44" t="s">
        <v>102</v>
      </c>
      <c r="H19" s="45"/>
      <c r="N19" s="45"/>
      <c r="T19" s="292"/>
    </row>
    <row r="20" spans="1:20" s="44" customFormat="1" ht="19.5" customHeight="1">
      <c r="A20" s="79"/>
      <c r="B20" s="44" t="s">
        <v>107</v>
      </c>
      <c r="H20" s="45"/>
      <c r="N20" s="292"/>
      <c r="T20" s="45"/>
    </row>
    <row r="21" spans="1:20" s="44" customFormat="1" ht="15.75">
      <c r="A21" s="79"/>
      <c r="H21" s="45"/>
      <c r="N21" s="45"/>
      <c r="T21" s="45"/>
    </row>
    <row r="22" spans="8:20" s="44" customFormat="1" ht="12.75">
      <c r="H22" s="45"/>
      <c r="N22" s="45"/>
      <c r="T22" s="45"/>
    </row>
    <row r="23" spans="8:20" s="44" customFormat="1" ht="12.75">
      <c r="H23" s="45"/>
      <c r="N23" s="45"/>
      <c r="T23" s="45"/>
    </row>
    <row r="24" spans="8:20" s="44" customFormat="1" ht="12.75">
      <c r="H24" s="45"/>
      <c r="N24" s="45"/>
      <c r="T24" s="45"/>
    </row>
    <row r="25" spans="8:20" s="44" customFormat="1" ht="12.75">
      <c r="H25" s="45"/>
      <c r="N25" s="45"/>
      <c r="T25" s="45"/>
    </row>
    <row r="26" spans="8:20" s="44" customFormat="1" ht="12.75">
      <c r="H26" s="45"/>
      <c r="N26" s="45"/>
      <c r="T26" s="45"/>
    </row>
    <row r="27" spans="8:20" s="44" customFormat="1" ht="12.75">
      <c r="H27" s="45"/>
      <c r="N27" s="45"/>
      <c r="T27" s="45"/>
    </row>
    <row r="28" spans="8:20" s="44" customFormat="1" ht="12.75">
      <c r="H28" s="45"/>
      <c r="N28" s="45"/>
      <c r="T28" s="45"/>
    </row>
    <row r="29" spans="8:20" s="44" customFormat="1" ht="12.75">
      <c r="H29" s="45"/>
      <c r="N29" s="45"/>
      <c r="T29" s="45"/>
    </row>
    <row r="30" spans="8:20" s="44" customFormat="1" ht="12.75">
      <c r="H30" s="45"/>
      <c r="N30" s="45"/>
      <c r="T30" s="45"/>
    </row>
    <row r="31" spans="8:20" s="44" customFormat="1" ht="12.75">
      <c r="H31" s="45"/>
      <c r="N31" s="45"/>
      <c r="T31" s="45"/>
    </row>
    <row r="32" spans="8:20" s="44" customFormat="1" ht="12.75">
      <c r="H32" s="45"/>
      <c r="N32" s="45"/>
      <c r="T32" s="45"/>
    </row>
    <row r="33" spans="8:20" s="44" customFormat="1" ht="12.75">
      <c r="H33" s="45"/>
      <c r="N33" s="45"/>
      <c r="T33" s="45"/>
    </row>
    <row r="34" spans="8:20" s="44" customFormat="1" ht="12.75">
      <c r="H34" s="45"/>
      <c r="N34" s="45"/>
      <c r="T34" s="45"/>
    </row>
    <row r="35" spans="8:20" s="44" customFormat="1" ht="12.75">
      <c r="H35" s="45"/>
      <c r="N35" s="45"/>
      <c r="T35" s="45"/>
    </row>
    <row r="36" spans="8:20" s="44" customFormat="1" ht="12.75">
      <c r="H36" s="45"/>
      <c r="N36" s="45"/>
      <c r="T36" s="45"/>
    </row>
    <row r="37" spans="8:20" s="44" customFormat="1" ht="12.75">
      <c r="H37" s="45"/>
      <c r="N37" s="45"/>
      <c r="T37" s="45"/>
    </row>
    <row r="38" spans="8:20" s="44" customFormat="1" ht="12.75">
      <c r="H38" s="45"/>
      <c r="N38" s="45"/>
      <c r="T38" s="45"/>
    </row>
    <row r="39" spans="8:20" s="44" customFormat="1" ht="12.75">
      <c r="H39" s="45"/>
      <c r="N39" s="45"/>
      <c r="T39" s="45"/>
    </row>
    <row r="40" spans="8:20" s="44" customFormat="1" ht="12.75">
      <c r="H40" s="45"/>
      <c r="N40" s="45"/>
      <c r="T40" s="45"/>
    </row>
    <row r="41" spans="8:20" s="44" customFormat="1" ht="12.75">
      <c r="H41" s="45"/>
      <c r="N41" s="45"/>
      <c r="T41" s="45"/>
    </row>
    <row r="42" spans="8:20" s="44" customFormat="1" ht="12.75">
      <c r="H42" s="45"/>
      <c r="N42" s="45"/>
      <c r="T42" s="45"/>
    </row>
    <row r="43" spans="8:20" s="44" customFormat="1" ht="12.75">
      <c r="H43" s="45"/>
      <c r="N43" s="45"/>
      <c r="T43" s="45"/>
    </row>
    <row r="44" spans="8:20" s="44" customFormat="1" ht="12.75">
      <c r="H44" s="45"/>
      <c r="N44" s="45"/>
      <c r="T44" s="45"/>
    </row>
    <row r="45" spans="8:20" s="44" customFormat="1" ht="12.75">
      <c r="H45" s="45"/>
      <c r="N45" s="45"/>
      <c r="T45" s="45"/>
    </row>
    <row r="46" spans="8:20" s="44" customFormat="1" ht="12.75">
      <c r="H46" s="45"/>
      <c r="N46" s="45"/>
      <c r="T46" s="45"/>
    </row>
    <row r="47" spans="8:20" s="44" customFormat="1" ht="12.75">
      <c r="H47" s="45"/>
      <c r="N47" s="45"/>
      <c r="T47" s="45"/>
    </row>
    <row r="48" spans="8:20" s="44" customFormat="1" ht="12.75">
      <c r="H48" s="45"/>
      <c r="N48" s="45"/>
      <c r="T48" s="45"/>
    </row>
    <row r="49" spans="8:20" s="44" customFormat="1" ht="12.75">
      <c r="H49" s="45"/>
      <c r="N49" s="45"/>
      <c r="T49" s="45"/>
    </row>
    <row r="50" spans="8:20" s="44" customFormat="1" ht="12.75">
      <c r="H50" s="45"/>
      <c r="N50" s="45"/>
      <c r="T50" s="45"/>
    </row>
    <row r="51" spans="8:20" s="44" customFormat="1" ht="12.75">
      <c r="H51" s="45"/>
      <c r="N51" s="45"/>
      <c r="T51" s="45"/>
    </row>
    <row r="52" spans="8:20" s="44" customFormat="1" ht="12.75">
      <c r="H52" s="45"/>
      <c r="N52" s="45"/>
      <c r="T52" s="45"/>
    </row>
    <row r="53" spans="8:20" s="44" customFormat="1" ht="12.75">
      <c r="H53" s="45"/>
      <c r="N53" s="45"/>
      <c r="T53" s="45"/>
    </row>
    <row r="54" spans="8:20" s="44" customFormat="1" ht="12.75">
      <c r="H54" s="45"/>
      <c r="N54" s="45"/>
      <c r="T54" s="45"/>
    </row>
    <row r="55" spans="8:20" s="44" customFormat="1" ht="12.75">
      <c r="H55" s="45"/>
      <c r="N55" s="45"/>
      <c r="T55" s="45"/>
    </row>
    <row r="56" spans="8:20" s="44" customFormat="1" ht="12.75">
      <c r="H56" s="45"/>
      <c r="N56" s="45"/>
      <c r="T56" s="45"/>
    </row>
    <row r="57" spans="8:20" s="44" customFormat="1" ht="12.75">
      <c r="H57" s="45"/>
      <c r="N57" s="45"/>
      <c r="T57" s="45"/>
    </row>
    <row r="58" spans="8:20" s="44" customFormat="1" ht="12.75">
      <c r="H58" s="45"/>
      <c r="N58" s="45"/>
      <c r="T58" s="45"/>
    </row>
    <row r="59" spans="8:20" s="44" customFormat="1" ht="12.75">
      <c r="H59" s="45"/>
      <c r="N59" s="45"/>
      <c r="T59" s="45"/>
    </row>
    <row r="60" spans="8:20" s="44" customFormat="1" ht="12.75">
      <c r="H60" s="45"/>
      <c r="N60" s="45"/>
      <c r="T60" s="45"/>
    </row>
    <row r="61" spans="8:20" s="44" customFormat="1" ht="12.75">
      <c r="H61" s="45"/>
      <c r="N61" s="45"/>
      <c r="T61" s="45"/>
    </row>
    <row r="62" spans="8:20" s="44" customFormat="1" ht="12.75">
      <c r="H62" s="45"/>
      <c r="N62" s="45"/>
      <c r="T62" s="45"/>
    </row>
    <row r="63" spans="8:20" s="44" customFormat="1" ht="12.75">
      <c r="H63" s="45"/>
      <c r="N63" s="45"/>
      <c r="T63" s="45"/>
    </row>
    <row r="64" spans="8:20" s="44" customFormat="1" ht="12.75">
      <c r="H64" s="45"/>
      <c r="N64" s="45"/>
      <c r="T64" s="45"/>
    </row>
    <row r="65" spans="8:20" s="44" customFormat="1" ht="12.75">
      <c r="H65" s="45"/>
      <c r="N65" s="45"/>
      <c r="T65" s="45"/>
    </row>
    <row r="66" spans="8:20" s="44" customFormat="1" ht="12.75">
      <c r="H66" s="45"/>
      <c r="N66" s="45"/>
      <c r="T66" s="45"/>
    </row>
    <row r="67" spans="8:20" s="44" customFormat="1" ht="12.75">
      <c r="H67" s="45"/>
      <c r="N67" s="45"/>
      <c r="T67" s="45"/>
    </row>
    <row r="68" spans="8:20" s="44" customFormat="1" ht="12.75">
      <c r="H68" s="45"/>
      <c r="N68" s="45"/>
      <c r="T68" s="45"/>
    </row>
    <row r="69" spans="8:20" s="44" customFormat="1" ht="12.75">
      <c r="H69" s="45"/>
      <c r="N69" s="45"/>
      <c r="T69" s="45"/>
    </row>
    <row r="70" spans="8:20" s="44" customFormat="1" ht="12.75">
      <c r="H70" s="45"/>
      <c r="N70" s="45"/>
      <c r="T70" s="45"/>
    </row>
    <row r="71" spans="8:20" s="44" customFormat="1" ht="12.75">
      <c r="H71" s="45"/>
      <c r="N71" s="45"/>
      <c r="T71" s="45"/>
    </row>
    <row r="72" spans="8:20" s="44" customFormat="1" ht="12.75">
      <c r="H72" s="45"/>
      <c r="N72" s="45"/>
      <c r="T72" s="45"/>
    </row>
    <row r="73" spans="8:20" s="44" customFormat="1" ht="12.75">
      <c r="H73" s="45"/>
      <c r="N73" s="45"/>
      <c r="T73" s="45"/>
    </row>
    <row r="74" spans="8:20" s="44" customFormat="1" ht="12.75">
      <c r="H74" s="45"/>
      <c r="N74" s="45"/>
      <c r="T74" s="45"/>
    </row>
    <row r="75" spans="8:20" s="44" customFormat="1" ht="12.75">
      <c r="H75" s="45"/>
      <c r="N75" s="45"/>
      <c r="T75" s="45"/>
    </row>
    <row r="76" spans="8:20" s="44" customFormat="1" ht="12.75">
      <c r="H76" s="45"/>
      <c r="N76" s="45"/>
      <c r="T76" s="45"/>
    </row>
    <row r="77" spans="8:20" s="44" customFormat="1" ht="12.75">
      <c r="H77" s="45"/>
      <c r="N77" s="45"/>
      <c r="T77" s="45"/>
    </row>
    <row r="78" spans="8:20" s="44" customFormat="1" ht="12.75">
      <c r="H78" s="45"/>
      <c r="N78" s="45"/>
      <c r="T78" s="45"/>
    </row>
    <row r="79" spans="8:20" s="44" customFormat="1" ht="12.75">
      <c r="H79" s="45"/>
      <c r="N79" s="45"/>
      <c r="T79" s="45"/>
    </row>
    <row r="80" spans="8:20" s="44" customFormat="1" ht="12.75">
      <c r="H80" s="45"/>
      <c r="N80" s="45"/>
      <c r="T80" s="45"/>
    </row>
    <row r="81" spans="8:20" s="44" customFormat="1" ht="12.75">
      <c r="H81" s="45"/>
      <c r="N81" s="45"/>
      <c r="T81" s="45"/>
    </row>
    <row r="82" spans="8:20" s="44" customFormat="1" ht="12.75">
      <c r="H82" s="45"/>
      <c r="N82" s="45"/>
      <c r="T82" s="45"/>
    </row>
    <row r="83" spans="8:20" s="44" customFormat="1" ht="12.75">
      <c r="H83" s="45"/>
      <c r="N83" s="45"/>
      <c r="T83" s="45"/>
    </row>
    <row r="84" spans="8:20" s="44" customFormat="1" ht="12.75">
      <c r="H84" s="45"/>
      <c r="N84" s="45"/>
      <c r="T84" s="45"/>
    </row>
    <row r="85" spans="8:20" s="44" customFormat="1" ht="12.75">
      <c r="H85" s="45"/>
      <c r="N85" s="45"/>
      <c r="T85" s="45"/>
    </row>
    <row r="86" spans="8:20" s="44" customFormat="1" ht="12.75">
      <c r="H86" s="45"/>
      <c r="N86" s="45"/>
      <c r="T86" s="45"/>
    </row>
    <row r="87" spans="8:20" s="44" customFormat="1" ht="12.75">
      <c r="H87" s="45"/>
      <c r="N87" s="45"/>
      <c r="T87" s="45"/>
    </row>
  </sheetData>
  <sheetProtection/>
  <mergeCells count="15">
    <mergeCell ref="S6:S7"/>
    <mergeCell ref="G6:G7"/>
    <mergeCell ref="H6:H7"/>
    <mergeCell ref="I6:K6"/>
    <mergeCell ref="L6:L7"/>
    <mergeCell ref="C5:H5"/>
    <mergeCell ref="I5:N5"/>
    <mergeCell ref="O5:T5"/>
    <mergeCell ref="C6:E6"/>
    <mergeCell ref="F6:F7"/>
    <mergeCell ref="M6:M7"/>
    <mergeCell ref="T6:T7"/>
    <mergeCell ref="N6:N7"/>
    <mergeCell ref="O6:Q6"/>
    <mergeCell ref="R6:R7"/>
  </mergeCells>
  <printOptions/>
  <pageMargins left="0.25" right="0" top="0.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P6" sqref="P6"/>
    </sheetView>
  </sheetViews>
  <sheetFormatPr defaultColWidth="9.140625" defaultRowHeight="12.75"/>
  <cols>
    <col min="1" max="1" width="0.9921875" style="80" customWidth="1"/>
    <col min="2" max="2" width="19.7109375" style="80" customWidth="1"/>
    <col min="3" max="3" width="6.8515625" style="80" customWidth="1"/>
    <col min="4" max="4" width="6.00390625" style="80" customWidth="1"/>
    <col min="5" max="5" width="6.421875" style="80" customWidth="1"/>
    <col min="6" max="6" width="6.00390625" style="80" customWidth="1"/>
    <col min="7" max="7" width="5.28125" style="80" customWidth="1"/>
    <col min="8" max="8" width="6.7109375" style="81" customWidth="1"/>
    <col min="9" max="9" width="7.8515625" style="80" customWidth="1"/>
    <col min="10" max="10" width="6.28125" style="80" customWidth="1"/>
    <col min="11" max="11" width="7.140625" style="80" customWidth="1"/>
    <col min="12" max="12" width="6.140625" style="80" customWidth="1"/>
    <col min="13" max="13" width="6.28125" style="80" customWidth="1"/>
    <col min="14" max="14" width="10.00390625" style="81" customWidth="1"/>
    <col min="15" max="15" width="7.8515625" style="80" customWidth="1"/>
    <col min="16" max="16" width="6.28125" style="80" customWidth="1"/>
    <col min="17" max="17" width="7.140625" style="80" customWidth="1"/>
    <col min="18" max="18" width="6.140625" style="80" customWidth="1"/>
    <col min="19" max="19" width="6.28125" style="80" customWidth="1"/>
    <col min="20" max="20" width="7.421875" style="81" customWidth="1"/>
    <col min="21" max="21" width="3.421875" style="80" customWidth="1"/>
    <col min="22" max="16384" width="9.140625" style="80" customWidth="1"/>
  </cols>
  <sheetData>
    <row r="1" spans="1:20" ht="18" customHeight="1">
      <c r="A1" s="40" t="s">
        <v>81</v>
      </c>
      <c r="B1" s="41"/>
      <c r="H1" s="42"/>
      <c r="N1" s="42"/>
      <c r="T1" s="42"/>
    </row>
    <row r="2" spans="1:20" s="44" customFormat="1" ht="24.75" customHeight="1">
      <c r="A2"/>
      <c r="B2" s="43" t="s">
        <v>3</v>
      </c>
      <c r="H2" s="45"/>
      <c r="N2" s="45"/>
      <c r="T2" s="45"/>
    </row>
    <row r="3" spans="1:20" s="44" customFormat="1" ht="6" customHeight="1">
      <c r="A3"/>
      <c r="H3" s="45"/>
      <c r="N3" s="45"/>
      <c r="T3" s="45"/>
    </row>
    <row r="4" spans="1:20" s="44" customFormat="1" ht="21" customHeight="1">
      <c r="A4" s="46"/>
      <c r="B4" s="47"/>
      <c r="C4" s="350" t="s">
        <v>37</v>
      </c>
      <c r="D4" s="351"/>
      <c r="E4" s="351"/>
      <c r="F4" s="351"/>
      <c r="G4" s="351"/>
      <c r="H4" s="352"/>
      <c r="I4" s="351" t="s">
        <v>100</v>
      </c>
      <c r="J4" s="351"/>
      <c r="K4" s="351"/>
      <c r="L4" s="351"/>
      <c r="M4" s="351"/>
      <c r="N4" s="352"/>
      <c r="O4" s="351" t="s">
        <v>99</v>
      </c>
      <c r="P4" s="351"/>
      <c r="Q4" s="351"/>
      <c r="R4" s="351"/>
      <c r="S4" s="351"/>
      <c r="T4" s="352"/>
    </row>
    <row r="5" spans="1:20" s="44" customFormat="1" ht="21" customHeight="1">
      <c r="A5" s="48"/>
      <c r="B5" s="49"/>
      <c r="C5" s="350" t="s">
        <v>38</v>
      </c>
      <c r="D5" s="351"/>
      <c r="E5" s="352"/>
      <c r="F5" s="353" t="s">
        <v>39</v>
      </c>
      <c r="G5" s="353" t="s">
        <v>40</v>
      </c>
      <c r="H5" s="355" t="s">
        <v>41</v>
      </c>
      <c r="I5" s="351" t="s">
        <v>38</v>
      </c>
      <c r="J5" s="351"/>
      <c r="K5" s="352"/>
      <c r="L5" s="353" t="s">
        <v>39</v>
      </c>
      <c r="M5" s="353" t="s">
        <v>40</v>
      </c>
      <c r="N5" s="355" t="s">
        <v>41</v>
      </c>
      <c r="O5" s="351" t="s">
        <v>38</v>
      </c>
      <c r="P5" s="351"/>
      <c r="Q5" s="352"/>
      <c r="R5" s="353" t="s">
        <v>39</v>
      </c>
      <c r="S5" s="353" t="s">
        <v>40</v>
      </c>
      <c r="T5" s="355" t="s">
        <v>41</v>
      </c>
    </row>
    <row r="6" spans="1:20" s="44" customFormat="1" ht="45" customHeight="1">
      <c r="A6" s="50"/>
      <c r="B6" s="51" t="s">
        <v>0</v>
      </c>
      <c r="C6" s="52" t="s">
        <v>42</v>
      </c>
      <c r="D6" s="52" t="s">
        <v>108</v>
      </c>
      <c r="E6" s="52" t="s">
        <v>43</v>
      </c>
      <c r="F6" s="357"/>
      <c r="G6" s="357"/>
      <c r="H6" s="358"/>
      <c r="I6" s="52" t="s">
        <v>42</v>
      </c>
      <c r="J6" s="52" t="s">
        <v>108</v>
      </c>
      <c r="K6" s="52" t="s">
        <v>43</v>
      </c>
      <c r="L6" s="357"/>
      <c r="M6" s="357"/>
      <c r="N6" s="358"/>
      <c r="O6" s="52" t="s">
        <v>42</v>
      </c>
      <c r="P6" s="52" t="s">
        <v>108</v>
      </c>
      <c r="Q6" s="52" t="s">
        <v>43</v>
      </c>
      <c r="R6" s="357"/>
      <c r="S6" s="357"/>
      <c r="T6" s="358"/>
    </row>
    <row r="7" spans="1:20" s="44" customFormat="1" ht="39.75" customHeight="1">
      <c r="A7" s="53"/>
      <c r="B7" s="54" t="s">
        <v>35</v>
      </c>
      <c r="C7" s="276">
        <v>3920</v>
      </c>
      <c r="D7" s="276">
        <v>760</v>
      </c>
      <c r="E7" s="276">
        <f>+C7+D7</f>
        <v>4680</v>
      </c>
      <c r="F7" s="277">
        <v>0</v>
      </c>
      <c r="G7" s="277">
        <v>0</v>
      </c>
      <c r="H7" s="293">
        <f>SUM(E7:G7)</f>
        <v>4680</v>
      </c>
      <c r="I7" s="278">
        <v>3704</v>
      </c>
      <c r="J7" s="279">
        <v>788</v>
      </c>
      <c r="K7" s="279">
        <f>+I7+J7</f>
        <v>4492</v>
      </c>
      <c r="L7" s="277">
        <v>0</v>
      </c>
      <c r="M7" s="277">
        <v>0</v>
      </c>
      <c r="N7" s="298">
        <f>SUM(K7:M7)</f>
        <v>4492</v>
      </c>
      <c r="O7" s="278">
        <f>2616+394</f>
        <v>3010</v>
      </c>
      <c r="P7" s="279">
        <v>772</v>
      </c>
      <c r="Q7" s="279">
        <f>SUM(O7:P7)</f>
        <v>3782</v>
      </c>
      <c r="R7" s="201">
        <v>0</v>
      </c>
      <c r="S7" s="201">
        <v>0</v>
      </c>
      <c r="T7" s="280">
        <f>SUM(Q7:S7)</f>
        <v>3782</v>
      </c>
    </row>
    <row r="8" spans="1:20" s="44" customFormat="1" ht="30" customHeight="1">
      <c r="A8" s="53"/>
      <c r="B8" s="60" t="s">
        <v>9</v>
      </c>
      <c r="C8" s="61">
        <v>246</v>
      </c>
      <c r="D8" s="62">
        <v>0</v>
      </c>
      <c r="E8" s="61">
        <f aca="true" t="shared" si="0" ref="E8:E15">+C8+D8</f>
        <v>246</v>
      </c>
      <c r="F8" s="62">
        <v>0</v>
      </c>
      <c r="G8" s="62">
        <v>0</v>
      </c>
      <c r="H8" s="294">
        <f aca="true" t="shared" si="1" ref="H8:H15">SUM(E8:G8)</f>
        <v>246</v>
      </c>
      <c r="I8" s="63">
        <v>253</v>
      </c>
      <c r="J8" s="62">
        <v>0</v>
      </c>
      <c r="K8" s="64">
        <f aca="true" t="shared" si="2" ref="K8:K15">+I8+J8</f>
        <v>253</v>
      </c>
      <c r="L8" s="62">
        <v>0</v>
      </c>
      <c r="M8" s="62">
        <v>0</v>
      </c>
      <c r="N8" s="299">
        <f aca="true" t="shared" si="3" ref="N8:N15">SUM(K8:M8)</f>
        <v>253</v>
      </c>
      <c r="O8" s="63">
        <v>244</v>
      </c>
      <c r="P8" s="62">
        <v>0</v>
      </c>
      <c r="Q8" s="64">
        <f>SUM(O8:P8)</f>
        <v>244</v>
      </c>
      <c r="R8" s="62">
        <v>0</v>
      </c>
      <c r="S8" s="62">
        <v>0</v>
      </c>
      <c r="T8" s="65">
        <f>SUM(Q8:S8)</f>
        <v>244</v>
      </c>
    </row>
    <row r="9" spans="1:20" s="44" customFormat="1" ht="30" customHeight="1">
      <c r="A9" s="53"/>
      <c r="B9" s="60" t="s">
        <v>11</v>
      </c>
      <c r="C9" s="61">
        <v>1934</v>
      </c>
      <c r="D9" s="61">
        <v>45</v>
      </c>
      <c r="E9" s="61">
        <f t="shared" si="0"/>
        <v>1979</v>
      </c>
      <c r="F9" s="62">
        <v>0</v>
      </c>
      <c r="G9" s="62">
        <v>0</v>
      </c>
      <c r="H9" s="294">
        <f t="shared" si="1"/>
        <v>1979</v>
      </c>
      <c r="I9" s="63">
        <v>1698</v>
      </c>
      <c r="J9" s="64">
        <v>268</v>
      </c>
      <c r="K9" s="64">
        <f t="shared" si="2"/>
        <v>1966</v>
      </c>
      <c r="L9" s="62">
        <v>0</v>
      </c>
      <c r="M9" s="62">
        <v>0</v>
      </c>
      <c r="N9" s="299">
        <f t="shared" si="3"/>
        <v>1966</v>
      </c>
      <c r="O9" s="63">
        <v>1433</v>
      </c>
      <c r="P9" s="64">
        <v>320</v>
      </c>
      <c r="Q9" s="64">
        <f aca="true" t="shared" si="4" ref="Q9:Q15">SUM(O9:P9)</f>
        <v>1753</v>
      </c>
      <c r="R9" s="62">
        <v>0</v>
      </c>
      <c r="S9" s="62">
        <v>0</v>
      </c>
      <c r="T9" s="65">
        <f aca="true" t="shared" si="5" ref="T9:T15">SUM(Q9:S9)</f>
        <v>1753</v>
      </c>
    </row>
    <row r="10" spans="1:20" s="44" customFormat="1" ht="39.75" customHeight="1">
      <c r="A10" s="53"/>
      <c r="B10" s="82" t="s">
        <v>44</v>
      </c>
      <c r="C10" s="195">
        <v>261</v>
      </c>
      <c r="D10" s="201">
        <v>0</v>
      </c>
      <c r="E10" s="195">
        <f t="shared" si="0"/>
        <v>261</v>
      </c>
      <c r="F10" s="201">
        <v>0</v>
      </c>
      <c r="G10" s="201">
        <v>0</v>
      </c>
      <c r="H10" s="295">
        <f t="shared" si="1"/>
        <v>261</v>
      </c>
      <c r="I10" s="196">
        <v>257</v>
      </c>
      <c r="J10" s="201">
        <v>0</v>
      </c>
      <c r="K10" s="197">
        <f t="shared" si="2"/>
        <v>257</v>
      </c>
      <c r="L10" s="201">
        <v>0</v>
      </c>
      <c r="M10" s="201">
        <v>0</v>
      </c>
      <c r="N10" s="300">
        <f t="shared" si="3"/>
        <v>257</v>
      </c>
      <c r="O10" s="196">
        <v>253</v>
      </c>
      <c r="P10" s="201">
        <v>0</v>
      </c>
      <c r="Q10" s="197">
        <f t="shared" si="4"/>
        <v>253</v>
      </c>
      <c r="R10" s="201">
        <v>0</v>
      </c>
      <c r="S10" s="201">
        <v>0</v>
      </c>
      <c r="T10" s="198">
        <f t="shared" si="5"/>
        <v>253</v>
      </c>
    </row>
    <row r="11" spans="1:20" s="44" customFormat="1" ht="39.75" customHeight="1">
      <c r="A11" s="53"/>
      <c r="B11" s="82" t="s">
        <v>24</v>
      </c>
      <c r="C11" s="195">
        <v>62</v>
      </c>
      <c r="D11" s="195">
        <v>67</v>
      </c>
      <c r="E11" s="195">
        <f t="shared" si="0"/>
        <v>129</v>
      </c>
      <c r="F11" s="201">
        <v>0</v>
      </c>
      <c r="G11" s="201">
        <v>0</v>
      </c>
      <c r="H11" s="295">
        <f t="shared" si="1"/>
        <v>129</v>
      </c>
      <c r="I11" s="196">
        <v>56</v>
      </c>
      <c r="J11" s="197">
        <v>44</v>
      </c>
      <c r="K11" s="197">
        <f t="shared" si="2"/>
        <v>100</v>
      </c>
      <c r="L11" s="201">
        <v>0</v>
      </c>
      <c r="M11" s="201">
        <v>0</v>
      </c>
      <c r="N11" s="300">
        <f t="shared" si="3"/>
        <v>100</v>
      </c>
      <c r="O11" s="196">
        <v>51</v>
      </c>
      <c r="P11" s="197">
        <v>44</v>
      </c>
      <c r="Q11" s="197">
        <f t="shared" si="4"/>
        <v>95</v>
      </c>
      <c r="R11" s="201">
        <v>0</v>
      </c>
      <c r="S11" s="201">
        <v>0</v>
      </c>
      <c r="T11" s="198">
        <f t="shared" si="5"/>
        <v>95</v>
      </c>
    </row>
    <row r="12" spans="1:20" s="44" customFormat="1" ht="39.75" customHeight="1">
      <c r="A12" s="67"/>
      <c r="B12" s="66" t="s">
        <v>45</v>
      </c>
      <c r="C12" s="195">
        <v>21806</v>
      </c>
      <c r="D12" s="195">
        <v>895</v>
      </c>
      <c r="E12" s="199">
        <f t="shared" si="0"/>
        <v>22701</v>
      </c>
      <c r="F12" s="195">
        <v>2378</v>
      </c>
      <c r="G12" s="195">
        <v>6029</v>
      </c>
      <c r="H12" s="295">
        <f t="shared" si="1"/>
        <v>31108</v>
      </c>
      <c r="I12" s="196">
        <v>20399</v>
      </c>
      <c r="J12" s="197">
        <v>1635</v>
      </c>
      <c r="K12" s="197">
        <f t="shared" si="2"/>
        <v>22034</v>
      </c>
      <c r="L12" s="197">
        <v>2287</v>
      </c>
      <c r="M12" s="197">
        <f>6188-226</f>
        <v>5962</v>
      </c>
      <c r="N12" s="300">
        <f t="shared" si="3"/>
        <v>30283</v>
      </c>
      <c r="O12" s="196">
        <v>20705</v>
      </c>
      <c r="P12" s="197">
        <f>1776+5</f>
        <v>1781</v>
      </c>
      <c r="Q12" s="197">
        <f t="shared" si="4"/>
        <v>22486</v>
      </c>
      <c r="R12" s="197">
        <v>2181</v>
      </c>
      <c r="S12" s="197">
        <f>5890-66</f>
        <v>5824</v>
      </c>
      <c r="T12" s="198">
        <f>SUM(Q12:S12)</f>
        <v>30491</v>
      </c>
    </row>
    <row r="13" spans="1:20" s="44" customFormat="1" ht="30" customHeight="1">
      <c r="A13" s="67"/>
      <c r="B13" s="60" t="s">
        <v>15</v>
      </c>
      <c r="C13" s="61">
        <v>5547</v>
      </c>
      <c r="D13" s="61">
        <v>1810</v>
      </c>
      <c r="E13" s="83">
        <f t="shared" si="0"/>
        <v>7357</v>
      </c>
      <c r="F13" s="62">
        <v>0</v>
      </c>
      <c r="G13" s="62">
        <v>0</v>
      </c>
      <c r="H13" s="294">
        <f t="shared" si="1"/>
        <v>7357</v>
      </c>
      <c r="I13" s="63">
        <v>5361</v>
      </c>
      <c r="J13" s="64">
        <v>1820</v>
      </c>
      <c r="K13" s="64">
        <f t="shared" si="2"/>
        <v>7181</v>
      </c>
      <c r="L13" s="62">
        <v>0</v>
      </c>
      <c r="M13" s="62">
        <v>0</v>
      </c>
      <c r="N13" s="299">
        <f t="shared" si="3"/>
        <v>7181</v>
      </c>
      <c r="O13" s="63">
        <v>5164</v>
      </c>
      <c r="P13" s="64">
        <f>1855+13</f>
        <v>1868</v>
      </c>
      <c r="Q13" s="64">
        <f t="shared" si="4"/>
        <v>7032</v>
      </c>
      <c r="R13" s="62">
        <v>0</v>
      </c>
      <c r="S13" s="62">
        <v>0</v>
      </c>
      <c r="T13" s="65">
        <f t="shared" si="5"/>
        <v>7032</v>
      </c>
    </row>
    <row r="14" spans="1:20" s="44" customFormat="1" ht="30" customHeight="1">
      <c r="A14" s="53"/>
      <c r="B14" s="68" t="s">
        <v>16</v>
      </c>
      <c r="C14" s="61">
        <v>5397</v>
      </c>
      <c r="D14" s="61">
        <v>686</v>
      </c>
      <c r="E14" s="83">
        <f t="shared" si="0"/>
        <v>6083</v>
      </c>
      <c r="F14" s="62">
        <v>0</v>
      </c>
      <c r="G14" s="62">
        <v>0</v>
      </c>
      <c r="H14" s="294">
        <f t="shared" si="1"/>
        <v>6083</v>
      </c>
      <c r="I14" s="63">
        <v>5460</v>
      </c>
      <c r="J14" s="64">
        <v>735</v>
      </c>
      <c r="K14" s="64">
        <f t="shared" si="2"/>
        <v>6195</v>
      </c>
      <c r="L14" s="62">
        <v>0</v>
      </c>
      <c r="M14" s="62">
        <v>0</v>
      </c>
      <c r="N14" s="299">
        <f t="shared" si="3"/>
        <v>6195</v>
      </c>
      <c r="O14" s="63">
        <v>5449</v>
      </c>
      <c r="P14" s="64">
        <f>718+1</f>
        <v>719</v>
      </c>
      <c r="Q14" s="64">
        <f t="shared" si="4"/>
        <v>6168</v>
      </c>
      <c r="R14" s="62">
        <v>0</v>
      </c>
      <c r="S14" s="62">
        <v>0</v>
      </c>
      <c r="T14" s="65">
        <f t="shared" si="5"/>
        <v>6168</v>
      </c>
    </row>
    <row r="15" spans="1:20" s="44" customFormat="1" ht="39.75" customHeight="1">
      <c r="A15" s="53"/>
      <c r="B15" s="82" t="s">
        <v>46</v>
      </c>
      <c r="C15" s="200">
        <v>187</v>
      </c>
      <c r="D15" s="200">
        <v>52</v>
      </c>
      <c r="E15" s="205">
        <f t="shared" si="0"/>
        <v>239</v>
      </c>
      <c r="F15" s="206">
        <v>0</v>
      </c>
      <c r="G15" s="206">
        <v>0</v>
      </c>
      <c r="H15" s="296">
        <f t="shared" si="1"/>
        <v>239</v>
      </c>
      <c r="I15" s="202">
        <v>179</v>
      </c>
      <c r="J15" s="203">
        <v>55</v>
      </c>
      <c r="K15" s="203">
        <f t="shared" si="2"/>
        <v>234</v>
      </c>
      <c r="L15" s="206">
        <v>0</v>
      </c>
      <c r="M15" s="206">
        <v>0</v>
      </c>
      <c r="N15" s="301">
        <f t="shared" si="3"/>
        <v>234</v>
      </c>
      <c r="O15" s="202">
        <v>169</v>
      </c>
      <c r="P15" s="203">
        <v>61</v>
      </c>
      <c r="Q15" s="197">
        <f t="shared" si="4"/>
        <v>230</v>
      </c>
      <c r="R15" s="201">
        <v>0</v>
      </c>
      <c r="S15" s="201">
        <v>0</v>
      </c>
      <c r="T15" s="198">
        <f t="shared" si="5"/>
        <v>230</v>
      </c>
    </row>
    <row r="16" spans="1:20" s="44" customFormat="1" ht="39.75" customHeight="1">
      <c r="A16" s="69"/>
      <c r="B16" s="70" t="s">
        <v>12</v>
      </c>
      <c r="C16" s="303">
        <f>SUM(C7:C15)</f>
        <v>39360</v>
      </c>
      <c r="D16" s="303">
        <f aca="true" t="shared" si="6" ref="D16:T16">SUM(D7:D15)</f>
        <v>4315</v>
      </c>
      <c r="E16" s="303">
        <f t="shared" si="6"/>
        <v>43675</v>
      </c>
      <c r="F16" s="303">
        <f t="shared" si="6"/>
        <v>2378</v>
      </c>
      <c r="G16" s="303">
        <f t="shared" si="6"/>
        <v>6029</v>
      </c>
      <c r="H16" s="297">
        <f t="shared" si="6"/>
        <v>52082</v>
      </c>
      <c r="I16" s="304">
        <f t="shared" si="6"/>
        <v>37367</v>
      </c>
      <c r="J16" s="305">
        <f t="shared" si="6"/>
        <v>5345</v>
      </c>
      <c r="K16" s="305">
        <f t="shared" si="6"/>
        <v>42712</v>
      </c>
      <c r="L16" s="305">
        <f t="shared" si="6"/>
        <v>2287</v>
      </c>
      <c r="M16" s="305">
        <f t="shared" si="6"/>
        <v>5962</v>
      </c>
      <c r="N16" s="302">
        <f t="shared" si="6"/>
        <v>50961</v>
      </c>
      <c r="O16" s="71">
        <f t="shared" si="6"/>
        <v>36478</v>
      </c>
      <c r="P16" s="72">
        <f t="shared" si="6"/>
        <v>5565</v>
      </c>
      <c r="Q16" s="72">
        <f t="shared" si="6"/>
        <v>42043</v>
      </c>
      <c r="R16" s="72">
        <f t="shared" si="6"/>
        <v>2181</v>
      </c>
      <c r="S16" s="72">
        <f t="shared" si="6"/>
        <v>5824</v>
      </c>
      <c r="T16" s="73">
        <f t="shared" si="6"/>
        <v>50048</v>
      </c>
    </row>
    <row r="17" spans="1:20" s="44" customFormat="1" ht="12.75" customHeight="1">
      <c r="A17" s="74"/>
      <c r="B17" s="18"/>
      <c r="C17" s="75"/>
      <c r="D17" s="75"/>
      <c r="E17" s="75"/>
      <c r="F17" s="75"/>
      <c r="G17" s="75"/>
      <c r="H17" s="76"/>
      <c r="I17" s="77"/>
      <c r="J17" s="77"/>
      <c r="K17" s="77"/>
      <c r="L17" s="77"/>
      <c r="M17" s="77"/>
      <c r="N17" s="78"/>
      <c r="O17" s="77"/>
      <c r="P17" s="77"/>
      <c r="Q17" s="77"/>
      <c r="R17" s="77"/>
      <c r="S17" s="77"/>
      <c r="T17" s="78"/>
    </row>
    <row r="18" spans="1:20" s="44" customFormat="1" ht="15" customHeight="1">
      <c r="A18" s="79"/>
      <c r="B18" s="44" t="s">
        <v>102</v>
      </c>
      <c r="H18" s="45"/>
      <c r="N18" s="45"/>
      <c r="T18" s="45"/>
    </row>
    <row r="19" spans="1:20" s="44" customFormat="1" ht="18.75" customHeight="1">
      <c r="A19" s="79"/>
      <c r="B19" s="44" t="s">
        <v>101</v>
      </c>
      <c r="H19" s="271"/>
      <c r="N19" s="292"/>
      <c r="T19" s="292"/>
    </row>
    <row r="20" spans="1:20" s="44" customFormat="1" ht="15.75">
      <c r="A20" s="79"/>
      <c r="H20" s="45"/>
      <c r="N20" s="45"/>
      <c r="T20" s="45"/>
    </row>
    <row r="21" spans="8:20" s="44" customFormat="1" ht="12.75">
      <c r="H21" s="45"/>
      <c r="N21" s="45"/>
      <c r="T21" s="45"/>
    </row>
    <row r="22" spans="8:20" s="44" customFormat="1" ht="12.75">
      <c r="H22" s="45"/>
      <c r="N22" s="45"/>
      <c r="T22" s="45"/>
    </row>
    <row r="23" spans="8:20" s="44" customFormat="1" ht="12.75">
      <c r="H23" s="45"/>
      <c r="N23" s="45"/>
      <c r="T23" s="45"/>
    </row>
    <row r="24" spans="8:20" s="44" customFormat="1" ht="12.75">
      <c r="H24" s="45"/>
      <c r="N24" s="45"/>
      <c r="T24" s="45"/>
    </row>
    <row r="25" spans="8:20" s="44" customFormat="1" ht="12.75">
      <c r="H25" s="45"/>
      <c r="N25" s="45"/>
      <c r="T25" s="45"/>
    </row>
    <row r="26" spans="8:20" s="44" customFormat="1" ht="12.75">
      <c r="H26" s="45"/>
      <c r="N26" s="45"/>
      <c r="T26" s="45"/>
    </row>
    <row r="27" spans="8:20" s="44" customFormat="1" ht="12.75">
      <c r="H27" s="45"/>
      <c r="N27" s="45"/>
      <c r="T27" s="45"/>
    </row>
    <row r="28" spans="8:20" s="44" customFormat="1" ht="12.75">
      <c r="H28" s="45"/>
      <c r="N28" s="45"/>
      <c r="T28" s="45"/>
    </row>
    <row r="29" spans="8:20" s="44" customFormat="1" ht="12.75">
      <c r="H29" s="45"/>
      <c r="N29" s="45"/>
      <c r="T29" s="45"/>
    </row>
    <row r="30" spans="8:20" s="44" customFormat="1" ht="12.75">
      <c r="H30" s="45"/>
      <c r="N30" s="45"/>
      <c r="T30" s="45"/>
    </row>
    <row r="31" spans="8:20" s="44" customFormat="1" ht="12.75">
      <c r="H31" s="45"/>
      <c r="N31" s="45"/>
      <c r="T31" s="45"/>
    </row>
    <row r="32" spans="8:20" s="44" customFormat="1" ht="12.75">
      <c r="H32" s="45"/>
      <c r="N32" s="45"/>
      <c r="T32" s="45"/>
    </row>
    <row r="33" spans="8:20" s="44" customFormat="1" ht="12.75">
      <c r="H33" s="45"/>
      <c r="N33" s="45"/>
      <c r="T33" s="45"/>
    </row>
    <row r="34" spans="8:20" s="44" customFormat="1" ht="12.75">
      <c r="H34" s="45"/>
      <c r="N34" s="45"/>
      <c r="T34" s="45"/>
    </row>
    <row r="35" spans="8:20" s="44" customFormat="1" ht="12.75">
      <c r="H35" s="45"/>
      <c r="N35" s="45"/>
      <c r="T35" s="45"/>
    </row>
    <row r="36" spans="8:20" s="44" customFormat="1" ht="12.75">
      <c r="H36" s="45"/>
      <c r="N36" s="45"/>
      <c r="T36" s="45"/>
    </row>
    <row r="37" spans="8:20" s="44" customFormat="1" ht="12.75">
      <c r="H37" s="45"/>
      <c r="N37" s="45"/>
      <c r="T37" s="45"/>
    </row>
    <row r="38" spans="8:20" s="44" customFormat="1" ht="12.75">
      <c r="H38" s="45"/>
      <c r="N38" s="45"/>
      <c r="T38" s="45"/>
    </row>
    <row r="39" spans="8:20" s="44" customFormat="1" ht="12.75">
      <c r="H39" s="45"/>
      <c r="N39" s="45"/>
      <c r="T39" s="45"/>
    </row>
    <row r="40" spans="8:20" s="44" customFormat="1" ht="12.75">
      <c r="H40" s="45"/>
      <c r="N40" s="45"/>
      <c r="T40" s="45"/>
    </row>
    <row r="41" spans="8:20" s="44" customFormat="1" ht="12.75">
      <c r="H41" s="45"/>
      <c r="N41" s="45"/>
      <c r="T41" s="45"/>
    </row>
    <row r="42" spans="8:20" s="44" customFormat="1" ht="12.75">
      <c r="H42" s="45"/>
      <c r="N42" s="45"/>
      <c r="T42" s="45"/>
    </row>
    <row r="43" spans="8:20" s="44" customFormat="1" ht="12.75">
      <c r="H43" s="45"/>
      <c r="N43" s="45"/>
      <c r="T43" s="45"/>
    </row>
    <row r="44" spans="8:20" s="44" customFormat="1" ht="12.75">
      <c r="H44" s="45"/>
      <c r="N44" s="45"/>
      <c r="T44" s="45"/>
    </row>
    <row r="45" spans="8:20" s="44" customFormat="1" ht="12.75">
      <c r="H45" s="45"/>
      <c r="N45" s="45"/>
      <c r="T45" s="45"/>
    </row>
    <row r="46" spans="8:20" s="44" customFormat="1" ht="12.75">
      <c r="H46" s="45"/>
      <c r="N46" s="45"/>
      <c r="T46" s="45"/>
    </row>
    <row r="47" spans="8:20" s="44" customFormat="1" ht="12.75">
      <c r="H47" s="45"/>
      <c r="N47" s="45"/>
      <c r="T47" s="45"/>
    </row>
    <row r="48" spans="8:20" s="44" customFormat="1" ht="12.75">
      <c r="H48" s="45"/>
      <c r="N48" s="45"/>
      <c r="T48" s="45"/>
    </row>
    <row r="49" spans="8:20" s="44" customFormat="1" ht="12.75">
      <c r="H49" s="45"/>
      <c r="N49" s="45"/>
      <c r="T49" s="45"/>
    </row>
    <row r="50" spans="8:20" s="44" customFormat="1" ht="12.75">
      <c r="H50" s="45"/>
      <c r="N50" s="45"/>
      <c r="T50" s="45"/>
    </row>
    <row r="51" spans="8:20" s="44" customFormat="1" ht="12.75">
      <c r="H51" s="45"/>
      <c r="N51" s="45"/>
      <c r="T51" s="45"/>
    </row>
    <row r="52" spans="8:20" s="44" customFormat="1" ht="12.75">
      <c r="H52" s="45"/>
      <c r="N52" s="45"/>
      <c r="T52" s="45"/>
    </row>
    <row r="53" spans="8:20" s="44" customFormat="1" ht="12.75">
      <c r="H53" s="45"/>
      <c r="N53" s="45"/>
      <c r="T53" s="45"/>
    </row>
    <row r="54" spans="8:20" s="44" customFormat="1" ht="12.75">
      <c r="H54" s="45"/>
      <c r="N54" s="45"/>
      <c r="T54" s="45"/>
    </row>
    <row r="55" spans="8:20" s="44" customFormat="1" ht="12.75">
      <c r="H55" s="45"/>
      <c r="N55" s="45"/>
      <c r="T55" s="45"/>
    </row>
    <row r="56" spans="8:20" s="44" customFormat="1" ht="12.75">
      <c r="H56" s="45"/>
      <c r="N56" s="45"/>
      <c r="T56" s="45"/>
    </row>
    <row r="57" spans="8:20" s="44" customFormat="1" ht="12.75">
      <c r="H57" s="45"/>
      <c r="N57" s="45"/>
      <c r="T57" s="45"/>
    </row>
    <row r="58" spans="8:20" s="44" customFormat="1" ht="12.75">
      <c r="H58" s="45"/>
      <c r="N58" s="45"/>
      <c r="T58" s="45"/>
    </row>
    <row r="59" spans="8:20" s="44" customFormat="1" ht="12.75">
      <c r="H59" s="45"/>
      <c r="N59" s="45"/>
      <c r="T59" s="45"/>
    </row>
    <row r="60" spans="8:20" s="44" customFormat="1" ht="12.75">
      <c r="H60" s="45"/>
      <c r="N60" s="45"/>
      <c r="T60" s="45"/>
    </row>
    <row r="61" spans="8:20" s="44" customFormat="1" ht="12.75">
      <c r="H61" s="45"/>
      <c r="N61" s="45"/>
      <c r="T61" s="45"/>
    </row>
    <row r="62" spans="8:20" s="44" customFormat="1" ht="12.75">
      <c r="H62" s="45"/>
      <c r="N62" s="45"/>
      <c r="T62" s="45"/>
    </row>
    <row r="63" spans="8:20" s="44" customFormat="1" ht="12.75">
      <c r="H63" s="45"/>
      <c r="N63" s="45"/>
      <c r="T63" s="45"/>
    </row>
    <row r="64" spans="8:20" s="44" customFormat="1" ht="12.75">
      <c r="H64" s="45"/>
      <c r="N64" s="45"/>
      <c r="T64" s="45"/>
    </row>
    <row r="65" spans="8:20" s="44" customFormat="1" ht="12.75">
      <c r="H65" s="45"/>
      <c r="N65" s="45"/>
      <c r="T65" s="45"/>
    </row>
    <row r="66" spans="8:20" s="44" customFormat="1" ht="12.75">
      <c r="H66" s="45"/>
      <c r="N66" s="45"/>
      <c r="T66" s="45"/>
    </row>
    <row r="67" spans="8:20" s="44" customFormat="1" ht="12.75">
      <c r="H67" s="45"/>
      <c r="N67" s="45"/>
      <c r="T67" s="45"/>
    </row>
    <row r="68" spans="8:20" s="44" customFormat="1" ht="12.75">
      <c r="H68" s="45"/>
      <c r="N68" s="45"/>
      <c r="T68" s="45"/>
    </row>
    <row r="69" spans="8:20" s="44" customFormat="1" ht="12.75">
      <c r="H69" s="45"/>
      <c r="N69" s="45"/>
      <c r="T69" s="45"/>
    </row>
    <row r="70" spans="8:20" s="44" customFormat="1" ht="12.75">
      <c r="H70" s="45"/>
      <c r="N70" s="45"/>
      <c r="T70" s="45"/>
    </row>
    <row r="71" spans="8:20" s="44" customFormat="1" ht="12.75">
      <c r="H71" s="45"/>
      <c r="N71" s="45"/>
      <c r="T71" s="45"/>
    </row>
    <row r="72" spans="8:20" s="44" customFormat="1" ht="12.75">
      <c r="H72" s="45"/>
      <c r="N72" s="45"/>
      <c r="T72" s="45"/>
    </row>
    <row r="73" spans="8:20" s="44" customFormat="1" ht="12.75">
      <c r="H73" s="45"/>
      <c r="N73" s="45"/>
      <c r="T73" s="45"/>
    </row>
    <row r="74" spans="8:20" s="44" customFormat="1" ht="12.75">
      <c r="H74" s="45"/>
      <c r="N74" s="45"/>
      <c r="T74" s="45"/>
    </row>
    <row r="75" spans="8:20" s="44" customFormat="1" ht="12.75">
      <c r="H75" s="45"/>
      <c r="N75" s="45"/>
      <c r="T75" s="45"/>
    </row>
    <row r="76" spans="8:20" s="44" customFormat="1" ht="12.75">
      <c r="H76" s="45"/>
      <c r="N76" s="45"/>
      <c r="T76" s="45"/>
    </row>
    <row r="77" spans="8:20" s="44" customFormat="1" ht="12.75">
      <c r="H77" s="45"/>
      <c r="N77" s="45"/>
      <c r="T77" s="45"/>
    </row>
    <row r="78" spans="8:20" s="44" customFormat="1" ht="12.75">
      <c r="H78" s="45"/>
      <c r="N78" s="45"/>
      <c r="T78" s="45"/>
    </row>
    <row r="79" spans="8:20" s="44" customFormat="1" ht="12.75">
      <c r="H79" s="45"/>
      <c r="N79" s="45"/>
      <c r="T79" s="45"/>
    </row>
    <row r="80" spans="8:20" s="44" customFormat="1" ht="12.75">
      <c r="H80" s="45"/>
      <c r="N80" s="45"/>
      <c r="T80" s="45"/>
    </row>
    <row r="81" spans="8:20" s="44" customFormat="1" ht="12.75">
      <c r="H81" s="45"/>
      <c r="N81" s="45"/>
      <c r="T81" s="45"/>
    </row>
    <row r="82" spans="8:20" s="44" customFormat="1" ht="12.75">
      <c r="H82" s="45"/>
      <c r="N82" s="45"/>
      <c r="T82" s="45"/>
    </row>
    <row r="83" spans="8:20" s="44" customFormat="1" ht="12.75">
      <c r="H83" s="45"/>
      <c r="N83" s="45"/>
      <c r="T83" s="45"/>
    </row>
    <row r="84" spans="8:20" s="44" customFormat="1" ht="12.75">
      <c r="H84" s="45"/>
      <c r="N84" s="45"/>
      <c r="T84" s="45"/>
    </row>
    <row r="85" spans="8:20" s="44" customFormat="1" ht="12.75">
      <c r="H85" s="45"/>
      <c r="N85" s="45"/>
      <c r="T85" s="45"/>
    </row>
    <row r="86" spans="8:20" s="44" customFormat="1" ht="12.75">
      <c r="H86" s="45"/>
      <c r="N86" s="45"/>
      <c r="T86" s="45"/>
    </row>
  </sheetData>
  <sheetProtection/>
  <mergeCells count="15">
    <mergeCell ref="S5:S6"/>
    <mergeCell ref="G5:G6"/>
    <mergeCell ref="H5:H6"/>
    <mergeCell ref="I5:K5"/>
    <mergeCell ref="L5:L6"/>
    <mergeCell ref="C4:H4"/>
    <mergeCell ref="I4:N4"/>
    <mergeCell ref="O4:T4"/>
    <mergeCell ref="C5:E5"/>
    <mergeCell ref="F5:F6"/>
    <mergeCell ref="M5:M6"/>
    <mergeCell ref="T5:T6"/>
    <mergeCell ref="N5:N6"/>
    <mergeCell ref="O5:Q5"/>
    <mergeCell ref="R5:R6"/>
  </mergeCells>
  <printOptions/>
  <pageMargins left="0.25" right="0" top="0.5" bottom="0.25" header="0.5" footer="0.36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0.9921875" style="80" customWidth="1"/>
    <col min="2" max="2" width="20.28125" style="80" customWidth="1"/>
    <col min="3" max="3" width="7.00390625" style="80" customWidth="1"/>
    <col min="4" max="4" width="6.00390625" style="80" customWidth="1"/>
    <col min="5" max="5" width="6.57421875" style="80" customWidth="1"/>
    <col min="6" max="6" width="6.421875" style="80" customWidth="1"/>
    <col min="7" max="7" width="5.57421875" style="80" customWidth="1"/>
    <col min="8" max="8" width="6.57421875" style="80" customWidth="1"/>
    <col min="9" max="9" width="7.140625" style="80" customWidth="1"/>
    <col min="10" max="10" width="6.8515625" style="80" customWidth="1"/>
    <col min="11" max="11" width="7.140625" style="80" customWidth="1"/>
    <col min="12" max="12" width="6.00390625" style="80" customWidth="1"/>
    <col min="13" max="13" width="6.28125" style="80" customWidth="1"/>
    <col min="14" max="14" width="7.7109375" style="80" customWidth="1"/>
    <col min="15" max="15" width="7.140625" style="80" customWidth="1"/>
    <col min="16" max="16" width="6.7109375" style="80" customWidth="1"/>
    <col min="17" max="17" width="7.140625" style="80" customWidth="1"/>
    <col min="18" max="18" width="5.7109375" style="80" customWidth="1"/>
    <col min="19" max="19" width="6.28125" style="80" customWidth="1"/>
    <col min="20" max="20" width="7.7109375" style="80" customWidth="1"/>
    <col min="21" max="21" width="4.421875" style="80" customWidth="1"/>
    <col min="22" max="16384" width="9.140625" style="80" customWidth="1"/>
  </cols>
  <sheetData>
    <row r="1" spans="1:2" ht="18" customHeight="1">
      <c r="A1" s="40" t="s">
        <v>82</v>
      </c>
      <c r="B1" s="41"/>
    </row>
    <row r="2" spans="1:2" ht="12.75" customHeight="1">
      <c r="A2" s="40"/>
      <c r="B2" s="41"/>
    </row>
    <row r="3" spans="1:2" s="44" customFormat="1" ht="14.25" customHeight="1">
      <c r="A3"/>
      <c r="B3" s="43" t="s">
        <v>4</v>
      </c>
    </row>
    <row r="4" s="44" customFormat="1" ht="6" customHeight="1">
      <c r="A4" s="15"/>
    </row>
    <row r="5" spans="1:20" s="44" customFormat="1" ht="21" customHeight="1">
      <c r="A5" s="46"/>
      <c r="B5" s="47"/>
      <c r="C5" s="350" t="s">
        <v>37</v>
      </c>
      <c r="D5" s="351"/>
      <c r="E5" s="351"/>
      <c r="F5" s="351"/>
      <c r="G5" s="351"/>
      <c r="H5" s="352"/>
      <c r="I5" s="351" t="s">
        <v>98</v>
      </c>
      <c r="J5" s="351"/>
      <c r="K5" s="351"/>
      <c r="L5" s="351"/>
      <c r="M5" s="351"/>
      <c r="N5" s="352"/>
      <c r="O5" s="351" t="s">
        <v>99</v>
      </c>
      <c r="P5" s="351"/>
      <c r="Q5" s="351"/>
      <c r="R5" s="351"/>
      <c r="S5" s="351"/>
      <c r="T5" s="352"/>
    </row>
    <row r="6" spans="1:20" s="44" customFormat="1" ht="21" customHeight="1">
      <c r="A6" s="48"/>
      <c r="B6" s="49"/>
      <c r="C6" s="350" t="s">
        <v>38</v>
      </c>
      <c r="D6" s="351"/>
      <c r="E6" s="352"/>
      <c r="F6" s="353" t="s">
        <v>39</v>
      </c>
      <c r="G6" s="353" t="s">
        <v>40</v>
      </c>
      <c r="H6" s="355" t="s">
        <v>41</v>
      </c>
      <c r="I6" s="351" t="s">
        <v>38</v>
      </c>
      <c r="J6" s="351"/>
      <c r="K6" s="352"/>
      <c r="L6" s="353" t="s">
        <v>39</v>
      </c>
      <c r="M6" s="353" t="s">
        <v>40</v>
      </c>
      <c r="N6" s="355" t="s">
        <v>41</v>
      </c>
      <c r="O6" s="351" t="s">
        <v>38</v>
      </c>
      <c r="P6" s="351"/>
      <c r="Q6" s="352"/>
      <c r="R6" s="353" t="s">
        <v>39</v>
      </c>
      <c r="S6" s="353" t="s">
        <v>40</v>
      </c>
      <c r="T6" s="355" t="s">
        <v>41</v>
      </c>
    </row>
    <row r="7" spans="1:20" s="44" customFormat="1" ht="45.75" customHeight="1">
      <c r="A7" s="50"/>
      <c r="B7" s="51" t="s">
        <v>0</v>
      </c>
      <c r="C7" s="52" t="s">
        <v>42</v>
      </c>
      <c r="D7" s="52" t="s">
        <v>108</v>
      </c>
      <c r="E7" s="52" t="s">
        <v>43</v>
      </c>
      <c r="F7" s="357"/>
      <c r="G7" s="357"/>
      <c r="H7" s="358"/>
      <c r="I7" s="52" t="s">
        <v>42</v>
      </c>
      <c r="J7" s="52" t="s">
        <v>108</v>
      </c>
      <c r="K7" s="52" t="s">
        <v>43</v>
      </c>
      <c r="L7" s="357"/>
      <c r="M7" s="357"/>
      <c r="N7" s="358"/>
      <c r="O7" s="52" t="s">
        <v>42</v>
      </c>
      <c r="P7" s="52" t="s">
        <v>108</v>
      </c>
      <c r="Q7" s="52" t="s">
        <v>43</v>
      </c>
      <c r="R7" s="357"/>
      <c r="S7" s="357"/>
      <c r="T7" s="358"/>
    </row>
    <row r="8" spans="1:20" s="44" customFormat="1" ht="36.75" customHeight="1">
      <c r="A8" s="53"/>
      <c r="B8" s="54" t="s">
        <v>35</v>
      </c>
      <c r="C8" s="276">
        <v>280</v>
      </c>
      <c r="D8" s="276">
        <v>144</v>
      </c>
      <c r="E8" s="276">
        <f aca="true" t="shared" si="0" ref="E8:E16">SUM(C8:D8)</f>
        <v>424</v>
      </c>
      <c r="F8" s="277">
        <v>0</v>
      </c>
      <c r="G8" s="277">
        <v>0</v>
      </c>
      <c r="H8" s="293">
        <f aca="true" t="shared" si="1" ref="H8:H16">SUM(E8:G8)</f>
        <v>424</v>
      </c>
      <c r="I8" s="278">
        <v>287</v>
      </c>
      <c r="J8" s="279">
        <v>155</v>
      </c>
      <c r="K8" s="279">
        <f aca="true" t="shared" si="2" ref="K8:K16">SUM(I8:J8)</f>
        <v>442</v>
      </c>
      <c r="L8" s="277">
        <v>0</v>
      </c>
      <c r="M8" s="277">
        <v>0</v>
      </c>
      <c r="N8" s="298">
        <f aca="true" t="shared" si="3" ref="N8:N16">SUM(K8:M8)</f>
        <v>442</v>
      </c>
      <c r="O8" s="278">
        <f>219+59</f>
        <v>278</v>
      </c>
      <c r="P8" s="279">
        <v>155</v>
      </c>
      <c r="Q8" s="279">
        <f>SUM(O8:P8)</f>
        <v>433</v>
      </c>
      <c r="R8" s="277">
        <v>0</v>
      </c>
      <c r="S8" s="277">
        <v>0</v>
      </c>
      <c r="T8" s="280">
        <f>SUM(Q8:S8)</f>
        <v>433</v>
      </c>
    </row>
    <row r="9" spans="1:20" s="44" customFormat="1" ht="30.75" customHeight="1">
      <c r="A9" s="53"/>
      <c r="B9" s="60" t="s">
        <v>9</v>
      </c>
      <c r="C9" s="61">
        <v>38</v>
      </c>
      <c r="D9" s="62">
        <v>0</v>
      </c>
      <c r="E9" s="61">
        <f t="shared" si="0"/>
        <v>38</v>
      </c>
      <c r="F9" s="62">
        <v>0</v>
      </c>
      <c r="G9" s="62">
        <v>0</v>
      </c>
      <c r="H9" s="294">
        <f t="shared" si="1"/>
        <v>38</v>
      </c>
      <c r="I9" s="63">
        <v>39</v>
      </c>
      <c r="J9" s="62">
        <v>0</v>
      </c>
      <c r="K9" s="64">
        <f t="shared" si="2"/>
        <v>39</v>
      </c>
      <c r="L9" s="62">
        <v>0</v>
      </c>
      <c r="M9" s="62">
        <v>0</v>
      </c>
      <c r="N9" s="299">
        <f t="shared" si="3"/>
        <v>39</v>
      </c>
      <c r="O9" s="63">
        <v>34</v>
      </c>
      <c r="P9" s="62">
        <v>0</v>
      </c>
      <c r="Q9" s="64">
        <f>SUM(O9:P9)</f>
        <v>34</v>
      </c>
      <c r="R9" s="62">
        <v>0</v>
      </c>
      <c r="S9" s="62">
        <v>0</v>
      </c>
      <c r="T9" s="65">
        <f>SUM(Q9:S9)</f>
        <v>34</v>
      </c>
    </row>
    <row r="10" spans="1:20" s="44" customFormat="1" ht="30.75" customHeight="1">
      <c r="A10" s="53"/>
      <c r="B10" s="60" t="s">
        <v>11</v>
      </c>
      <c r="C10" s="61">
        <v>172</v>
      </c>
      <c r="D10" s="61">
        <v>8</v>
      </c>
      <c r="E10" s="61">
        <f t="shared" si="0"/>
        <v>180</v>
      </c>
      <c r="F10" s="62">
        <v>0</v>
      </c>
      <c r="G10" s="62">
        <v>0</v>
      </c>
      <c r="H10" s="294">
        <f t="shared" si="1"/>
        <v>180</v>
      </c>
      <c r="I10" s="63">
        <v>169</v>
      </c>
      <c r="J10" s="64">
        <v>21</v>
      </c>
      <c r="K10" s="64">
        <f t="shared" si="2"/>
        <v>190</v>
      </c>
      <c r="L10" s="62">
        <v>0</v>
      </c>
      <c r="M10" s="62">
        <v>0</v>
      </c>
      <c r="N10" s="299">
        <f t="shared" si="3"/>
        <v>190</v>
      </c>
      <c r="O10" s="63">
        <v>160</v>
      </c>
      <c r="P10" s="64">
        <v>24</v>
      </c>
      <c r="Q10" s="64">
        <f aca="true" t="shared" si="4" ref="Q10:Q16">SUM(O10:P10)</f>
        <v>184</v>
      </c>
      <c r="R10" s="62">
        <v>0</v>
      </c>
      <c r="S10" s="62">
        <v>0</v>
      </c>
      <c r="T10" s="65">
        <f aca="true" t="shared" si="5" ref="T10:T16">SUM(Q10:S10)</f>
        <v>184</v>
      </c>
    </row>
    <row r="11" spans="1:20" s="44" customFormat="1" ht="36.75" customHeight="1">
      <c r="A11" s="53"/>
      <c r="B11" s="82" t="s">
        <v>44</v>
      </c>
      <c r="C11" s="195">
        <v>64</v>
      </c>
      <c r="D11" s="201">
        <v>0</v>
      </c>
      <c r="E11" s="195">
        <f t="shared" si="0"/>
        <v>64</v>
      </c>
      <c r="F11" s="201">
        <v>0</v>
      </c>
      <c r="G11" s="201">
        <v>0</v>
      </c>
      <c r="H11" s="295">
        <f t="shared" si="1"/>
        <v>64</v>
      </c>
      <c r="I11" s="196">
        <v>57</v>
      </c>
      <c r="J11" s="201">
        <v>0</v>
      </c>
      <c r="K11" s="197">
        <f t="shared" si="2"/>
        <v>57</v>
      </c>
      <c r="L11" s="201">
        <v>0</v>
      </c>
      <c r="M11" s="201">
        <v>0</v>
      </c>
      <c r="N11" s="300">
        <f t="shared" si="3"/>
        <v>57</v>
      </c>
      <c r="O11" s="196">
        <v>56</v>
      </c>
      <c r="P11" s="201">
        <v>0</v>
      </c>
      <c r="Q11" s="197">
        <f t="shared" si="4"/>
        <v>56</v>
      </c>
      <c r="R11" s="201">
        <v>0</v>
      </c>
      <c r="S11" s="201">
        <v>0</v>
      </c>
      <c r="T11" s="198">
        <f t="shared" si="5"/>
        <v>56</v>
      </c>
    </row>
    <row r="12" spans="1:20" s="44" customFormat="1" ht="36.75" customHeight="1">
      <c r="A12" s="53"/>
      <c r="B12" s="82" t="s">
        <v>24</v>
      </c>
      <c r="C12" s="195">
        <v>147</v>
      </c>
      <c r="D12" s="195">
        <v>41</v>
      </c>
      <c r="E12" s="195">
        <f t="shared" si="0"/>
        <v>188</v>
      </c>
      <c r="F12" s="201">
        <v>0</v>
      </c>
      <c r="G12" s="201">
        <v>0</v>
      </c>
      <c r="H12" s="295">
        <f t="shared" si="1"/>
        <v>188</v>
      </c>
      <c r="I12" s="196">
        <v>138</v>
      </c>
      <c r="J12" s="197">
        <v>33</v>
      </c>
      <c r="K12" s="197">
        <f t="shared" si="2"/>
        <v>171</v>
      </c>
      <c r="L12" s="201">
        <v>0</v>
      </c>
      <c r="M12" s="201">
        <v>0</v>
      </c>
      <c r="N12" s="300">
        <f t="shared" si="3"/>
        <v>171</v>
      </c>
      <c r="O12" s="196">
        <v>137</v>
      </c>
      <c r="P12" s="197">
        <v>32</v>
      </c>
      <c r="Q12" s="197">
        <f t="shared" si="4"/>
        <v>169</v>
      </c>
      <c r="R12" s="201">
        <v>0</v>
      </c>
      <c r="S12" s="201">
        <v>0</v>
      </c>
      <c r="T12" s="198">
        <f t="shared" si="5"/>
        <v>169</v>
      </c>
    </row>
    <row r="13" spans="1:20" s="44" customFormat="1" ht="36.75" customHeight="1">
      <c r="A13" s="67"/>
      <c r="B13" s="66" t="s">
        <v>45</v>
      </c>
      <c r="C13" s="195">
        <v>6662</v>
      </c>
      <c r="D13" s="195">
        <v>870</v>
      </c>
      <c r="E13" s="195">
        <f t="shared" si="0"/>
        <v>7532</v>
      </c>
      <c r="F13" s="195">
        <v>599</v>
      </c>
      <c r="G13" s="195">
        <v>1021</v>
      </c>
      <c r="H13" s="295">
        <f t="shared" si="1"/>
        <v>9152</v>
      </c>
      <c r="I13" s="196">
        <v>6258</v>
      </c>
      <c r="J13" s="197">
        <v>1355</v>
      </c>
      <c r="K13" s="197">
        <f t="shared" si="2"/>
        <v>7613</v>
      </c>
      <c r="L13" s="197">
        <v>607</v>
      </c>
      <c r="M13" s="197">
        <f>1122-45</f>
        <v>1077</v>
      </c>
      <c r="N13" s="300">
        <f t="shared" si="3"/>
        <v>9297</v>
      </c>
      <c r="O13" s="196">
        <v>6257</v>
      </c>
      <c r="P13" s="197">
        <f>1297+2</f>
        <v>1299</v>
      </c>
      <c r="Q13" s="197">
        <f t="shared" si="4"/>
        <v>7556</v>
      </c>
      <c r="R13" s="197">
        <v>606</v>
      </c>
      <c r="S13" s="197">
        <f>1088-11</f>
        <v>1077</v>
      </c>
      <c r="T13" s="198">
        <f t="shared" si="5"/>
        <v>9239</v>
      </c>
    </row>
    <row r="14" spans="1:20" s="44" customFormat="1" ht="30.75" customHeight="1">
      <c r="A14" s="67"/>
      <c r="B14" s="60" t="s">
        <v>15</v>
      </c>
      <c r="C14" s="61">
        <v>5514</v>
      </c>
      <c r="D14" s="61">
        <v>1863</v>
      </c>
      <c r="E14" s="61">
        <f t="shared" si="0"/>
        <v>7377</v>
      </c>
      <c r="F14" s="62">
        <v>0</v>
      </c>
      <c r="G14" s="62">
        <v>0</v>
      </c>
      <c r="H14" s="311">
        <f t="shared" si="1"/>
        <v>7377</v>
      </c>
      <c r="I14" s="63">
        <v>5456</v>
      </c>
      <c r="J14" s="64">
        <v>1941</v>
      </c>
      <c r="K14" s="64">
        <f t="shared" si="2"/>
        <v>7397</v>
      </c>
      <c r="L14" s="62">
        <v>0</v>
      </c>
      <c r="M14" s="62">
        <v>0</v>
      </c>
      <c r="N14" s="299">
        <f t="shared" si="3"/>
        <v>7397</v>
      </c>
      <c r="O14" s="63">
        <v>5695</v>
      </c>
      <c r="P14" s="64">
        <f>2052+6</f>
        <v>2058</v>
      </c>
      <c r="Q14" s="64">
        <f t="shared" si="4"/>
        <v>7753</v>
      </c>
      <c r="R14" s="62">
        <v>0</v>
      </c>
      <c r="S14" s="62">
        <v>0</v>
      </c>
      <c r="T14" s="65">
        <f t="shared" si="5"/>
        <v>7753</v>
      </c>
    </row>
    <row r="15" spans="1:20" s="44" customFormat="1" ht="30.75" customHeight="1">
      <c r="A15" s="53"/>
      <c r="B15" s="68" t="s">
        <v>16</v>
      </c>
      <c r="C15" s="61">
        <v>4436</v>
      </c>
      <c r="D15" s="61">
        <v>327</v>
      </c>
      <c r="E15" s="83">
        <f t="shared" si="0"/>
        <v>4763</v>
      </c>
      <c r="F15" s="62">
        <v>0</v>
      </c>
      <c r="G15" s="62">
        <v>0</v>
      </c>
      <c r="H15" s="311">
        <f t="shared" si="1"/>
        <v>4763</v>
      </c>
      <c r="I15" s="63">
        <v>4544</v>
      </c>
      <c r="J15" s="64">
        <v>400</v>
      </c>
      <c r="K15" s="64">
        <f t="shared" si="2"/>
        <v>4944</v>
      </c>
      <c r="L15" s="62">
        <v>0</v>
      </c>
      <c r="M15" s="62">
        <v>0</v>
      </c>
      <c r="N15" s="299">
        <f t="shared" si="3"/>
        <v>4944</v>
      </c>
      <c r="O15" s="63">
        <v>4846</v>
      </c>
      <c r="P15" s="64">
        <f>394+1</f>
        <v>395</v>
      </c>
      <c r="Q15" s="64">
        <f t="shared" si="4"/>
        <v>5241</v>
      </c>
      <c r="R15" s="62">
        <v>0</v>
      </c>
      <c r="S15" s="62">
        <v>0</v>
      </c>
      <c r="T15" s="65">
        <f t="shared" si="5"/>
        <v>5241</v>
      </c>
    </row>
    <row r="16" spans="1:20" s="44" customFormat="1" ht="36.75" customHeight="1">
      <c r="A16" s="53"/>
      <c r="B16" s="82" t="s">
        <v>46</v>
      </c>
      <c r="C16" s="200">
        <v>21</v>
      </c>
      <c r="D16" s="200">
        <v>37</v>
      </c>
      <c r="E16" s="200">
        <f t="shared" si="0"/>
        <v>58</v>
      </c>
      <c r="F16" s="201">
        <v>0</v>
      </c>
      <c r="G16" s="201">
        <v>0</v>
      </c>
      <c r="H16" s="296">
        <f t="shared" si="1"/>
        <v>58</v>
      </c>
      <c r="I16" s="202">
        <v>27</v>
      </c>
      <c r="J16" s="203">
        <v>43</v>
      </c>
      <c r="K16" s="203">
        <f t="shared" si="2"/>
        <v>70</v>
      </c>
      <c r="L16" s="201">
        <v>0</v>
      </c>
      <c r="M16" s="201">
        <v>0</v>
      </c>
      <c r="N16" s="301">
        <f t="shared" si="3"/>
        <v>70</v>
      </c>
      <c r="O16" s="202">
        <v>27</v>
      </c>
      <c r="P16" s="203">
        <v>45</v>
      </c>
      <c r="Q16" s="197">
        <f t="shared" si="4"/>
        <v>72</v>
      </c>
      <c r="R16" s="201">
        <v>0</v>
      </c>
      <c r="S16" s="201">
        <v>0</v>
      </c>
      <c r="T16" s="198">
        <f t="shared" si="5"/>
        <v>72</v>
      </c>
    </row>
    <row r="17" spans="1:20" s="44" customFormat="1" ht="36.75" customHeight="1">
      <c r="A17" s="69"/>
      <c r="B17" s="70" t="s">
        <v>12</v>
      </c>
      <c r="C17" s="310">
        <f aca="true" t="shared" si="6" ref="C17:T17">SUM(C8:C16)</f>
        <v>17334</v>
      </c>
      <c r="D17" s="310">
        <f t="shared" si="6"/>
        <v>3290</v>
      </c>
      <c r="E17" s="310">
        <f t="shared" si="6"/>
        <v>20624</v>
      </c>
      <c r="F17" s="310">
        <f t="shared" si="6"/>
        <v>599</v>
      </c>
      <c r="G17" s="310">
        <f t="shared" si="6"/>
        <v>1021</v>
      </c>
      <c r="H17" s="297">
        <f t="shared" si="6"/>
        <v>22244</v>
      </c>
      <c r="I17" s="304">
        <f t="shared" si="6"/>
        <v>16975</v>
      </c>
      <c r="J17" s="305">
        <f t="shared" si="6"/>
        <v>3948</v>
      </c>
      <c r="K17" s="305">
        <f t="shared" si="6"/>
        <v>20923</v>
      </c>
      <c r="L17" s="305">
        <f t="shared" si="6"/>
        <v>607</v>
      </c>
      <c r="M17" s="305">
        <f t="shared" si="6"/>
        <v>1077</v>
      </c>
      <c r="N17" s="302">
        <f t="shared" si="6"/>
        <v>22607</v>
      </c>
      <c r="O17" s="71">
        <f>SUM(O8:O16)</f>
        <v>17490</v>
      </c>
      <c r="P17" s="71">
        <f t="shared" si="6"/>
        <v>4008</v>
      </c>
      <c r="Q17" s="71">
        <f t="shared" si="6"/>
        <v>21498</v>
      </c>
      <c r="R17" s="71">
        <f t="shared" si="6"/>
        <v>606</v>
      </c>
      <c r="S17" s="71">
        <f t="shared" si="6"/>
        <v>1077</v>
      </c>
      <c r="T17" s="209">
        <f t="shared" si="6"/>
        <v>23181</v>
      </c>
    </row>
    <row r="18" s="44" customFormat="1" ht="15" customHeight="1">
      <c r="A18" s="79"/>
    </row>
    <row r="19" spans="1:2" s="44" customFormat="1" ht="15" customHeight="1">
      <c r="A19" s="79"/>
      <c r="B19" s="44" t="s">
        <v>102</v>
      </c>
    </row>
    <row r="20" spans="1:2" s="44" customFormat="1" ht="15.75">
      <c r="A20" s="79"/>
      <c r="B20" s="44" t="s">
        <v>101</v>
      </c>
    </row>
    <row r="21" s="44" customFormat="1" ht="12.75"/>
    <row r="22" s="44" customFormat="1" ht="12.75"/>
    <row r="23" s="44" customFormat="1" ht="12.75"/>
    <row r="24" s="44" customFormat="1" ht="12.75"/>
    <row r="25" s="44" customFormat="1" ht="12.75"/>
    <row r="26" s="44" customFormat="1" ht="12.75"/>
    <row r="27" s="44" customFormat="1" ht="12.75"/>
    <row r="28" s="44" customFormat="1" ht="12.75"/>
    <row r="29" s="44" customFormat="1" ht="12.75"/>
    <row r="30" s="44" customFormat="1" ht="12.75"/>
    <row r="31" s="44" customFormat="1" ht="12.75"/>
    <row r="32" s="44" customFormat="1" ht="12.75"/>
    <row r="33" s="44" customFormat="1" ht="12.75"/>
    <row r="34" s="44" customFormat="1" ht="12.75"/>
    <row r="35" s="44" customFormat="1" ht="12.75"/>
    <row r="36" s="44" customFormat="1" ht="12.75"/>
    <row r="37" s="44" customFormat="1" ht="12.75"/>
    <row r="38" s="44" customFormat="1" ht="12.75"/>
    <row r="39" s="44" customFormat="1" ht="12.75"/>
    <row r="40" s="44" customFormat="1" ht="12.75"/>
    <row r="41" s="44" customFormat="1" ht="12.75"/>
    <row r="42" s="44" customFormat="1" ht="12.75"/>
    <row r="43" s="44" customFormat="1" ht="12.75"/>
    <row r="44" s="44" customFormat="1" ht="12.75"/>
    <row r="45" s="44" customFormat="1" ht="12.75"/>
    <row r="46" s="44" customFormat="1" ht="12.75"/>
    <row r="47" s="44" customFormat="1" ht="12.75"/>
    <row r="48" s="44" customFormat="1" ht="12.75"/>
    <row r="49" s="44" customFormat="1" ht="12.75"/>
    <row r="50" s="44" customFormat="1" ht="12.75"/>
    <row r="51" s="44" customFormat="1" ht="12.75"/>
    <row r="52" s="44" customFormat="1" ht="12.75"/>
    <row r="53" s="44" customFormat="1" ht="12.75"/>
    <row r="54" s="44" customFormat="1" ht="12.75"/>
    <row r="55" s="44" customFormat="1" ht="12.75"/>
    <row r="56" s="44" customFormat="1" ht="12.75"/>
    <row r="57" s="44" customFormat="1" ht="12.75"/>
    <row r="58" s="44" customFormat="1" ht="12.75"/>
    <row r="59" s="44" customFormat="1" ht="12.75"/>
    <row r="60" s="44" customFormat="1" ht="12.75"/>
    <row r="61" s="44" customFormat="1" ht="12.75"/>
    <row r="62" s="44" customFormat="1" ht="12.75"/>
    <row r="63" s="44" customFormat="1" ht="12.75"/>
    <row r="64" s="44" customFormat="1" ht="12.75"/>
    <row r="65" s="44" customFormat="1" ht="12.75"/>
    <row r="66" s="44" customFormat="1" ht="12.75"/>
    <row r="67" s="44" customFormat="1" ht="12.75"/>
    <row r="68" s="44" customFormat="1" ht="12.75"/>
    <row r="69" s="44" customFormat="1" ht="12.75"/>
    <row r="70" s="44" customFormat="1" ht="12.75"/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="44" customFormat="1" ht="12.75"/>
    <row r="77" s="44" customFormat="1" ht="12.75"/>
    <row r="78" s="44" customFormat="1" ht="12.75"/>
    <row r="79" s="44" customFormat="1" ht="12.75"/>
    <row r="80" s="44" customFormat="1" ht="12.75"/>
    <row r="81" s="44" customFormat="1" ht="12.75"/>
    <row r="82" s="44" customFormat="1" ht="12.75"/>
    <row r="83" s="44" customFormat="1" ht="12.75"/>
    <row r="84" s="44" customFormat="1" ht="12.75"/>
    <row r="85" s="44" customFormat="1" ht="12.75"/>
    <row r="86" s="44" customFormat="1" ht="12.75"/>
  </sheetData>
  <sheetProtection/>
  <mergeCells count="15">
    <mergeCell ref="S6:S7"/>
    <mergeCell ref="G6:G7"/>
    <mergeCell ref="H6:H7"/>
    <mergeCell ref="I6:K6"/>
    <mergeCell ref="L6:L7"/>
    <mergeCell ref="C5:H5"/>
    <mergeCell ref="I5:N5"/>
    <mergeCell ref="O5:T5"/>
    <mergeCell ref="C6:E6"/>
    <mergeCell ref="F6:F7"/>
    <mergeCell ref="M6:M7"/>
    <mergeCell ref="T6:T7"/>
    <mergeCell ref="N6:N7"/>
    <mergeCell ref="O6:Q6"/>
    <mergeCell ref="R6:R7"/>
  </mergeCells>
  <printOptions/>
  <pageMargins left="0.25" right="0" top="0.5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7">
      <selection activeCell="U25" sqref="U25"/>
    </sheetView>
  </sheetViews>
  <sheetFormatPr defaultColWidth="9.140625" defaultRowHeight="12.75"/>
  <cols>
    <col min="1" max="1" width="2.7109375" style="3" customWidth="1"/>
    <col min="2" max="2" width="0.71875" style="3" customWidth="1"/>
    <col min="3" max="3" width="2.8515625" style="3" customWidth="1"/>
    <col min="4" max="4" width="38.8515625" style="3" customWidth="1"/>
    <col min="5" max="5" width="7.8515625" style="3" customWidth="1"/>
    <col min="6" max="6" width="1.421875" style="3" customWidth="1"/>
    <col min="7" max="7" width="7.8515625" style="3" customWidth="1"/>
    <col min="8" max="8" width="1.421875" style="3" customWidth="1"/>
    <col min="9" max="9" width="7.8515625" style="3" customWidth="1"/>
    <col min="10" max="10" width="1.421875" style="3" customWidth="1"/>
    <col min="11" max="11" width="7.8515625" style="3" customWidth="1"/>
    <col min="12" max="12" width="1.421875" style="3" customWidth="1"/>
    <col min="13" max="13" width="7.8515625" style="3" customWidth="1"/>
    <col min="14" max="14" width="1.421875" style="3" customWidth="1"/>
    <col min="15" max="15" width="7.8515625" style="3" customWidth="1"/>
    <col min="16" max="16" width="1.421875" style="3" customWidth="1"/>
    <col min="17" max="17" width="7.8515625" style="3" customWidth="1"/>
    <col min="18" max="18" width="1.421875" style="3" customWidth="1"/>
    <col min="19" max="19" width="7.8515625" style="3" customWidth="1"/>
    <col min="20" max="20" width="1.421875" style="3" customWidth="1"/>
    <col min="21" max="21" width="7.8515625" style="3" customWidth="1"/>
    <col min="22" max="22" width="1.421875" style="3" customWidth="1"/>
    <col min="23" max="23" width="10.00390625" style="3" customWidth="1"/>
    <col min="24" max="16384" width="9.140625" style="3" customWidth="1"/>
  </cols>
  <sheetData>
    <row r="1" spans="3:17" ht="38.25" customHeight="1">
      <c r="C1" s="84" t="s">
        <v>97</v>
      </c>
      <c r="K1" s="85"/>
      <c r="Q1" s="85"/>
    </row>
    <row r="2" spans="1:3" ht="4.5" customHeight="1">
      <c r="A2" s="86"/>
      <c r="B2" s="86"/>
      <c r="C2" s="86"/>
    </row>
    <row r="3" spans="1:4" ht="6" customHeight="1">
      <c r="A3" s="2"/>
      <c r="B3" s="2"/>
      <c r="D3" s="74" t="s">
        <v>1</v>
      </c>
    </row>
    <row r="4" spans="1:22" ht="12.75">
      <c r="A4" s="2"/>
      <c r="B4" s="10"/>
      <c r="C4" s="17"/>
      <c r="D4" s="87"/>
      <c r="E4" s="25"/>
      <c r="F4" s="87"/>
      <c r="G4" s="87"/>
      <c r="H4" s="87"/>
      <c r="I4" s="87"/>
      <c r="J4" s="88"/>
      <c r="K4" s="25"/>
      <c r="L4" s="87"/>
      <c r="M4" s="87"/>
      <c r="N4" s="87"/>
      <c r="O4" s="87"/>
      <c r="P4" s="88"/>
      <c r="Q4" s="25"/>
      <c r="R4" s="87"/>
      <c r="S4" s="87"/>
      <c r="T4" s="87"/>
      <c r="U4" s="87"/>
      <c r="V4" s="88"/>
    </row>
    <row r="5" spans="1:22" ht="15.75">
      <c r="A5" s="2"/>
      <c r="B5" s="23"/>
      <c r="C5" s="2"/>
      <c r="D5" s="89" t="s">
        <v>1</v>
      </c>
      <c r="E5" s="92" t="s">
        <v>47</v>
      </c>
      <c r="F5" s="90"/>
      <c r="G5" s="90"/>
      <c r="H5" s="91"/>
      <c r="I5" s="90"/>
      <c r="J5" s="90"/>
      <c r="K5" s="92" t="s">
        <v>103</v>
      </c>
      <c r="L5" s="90"/>
      <c r="M5" s="90"/>
      <c r="N5" s="91"/>
      <c r="O5" s="90"/>
      <c r="P5" s="93"/>
      <c r="Q5" s="92" t="s">
        <v>104</v>
      </c>
      <c r="R5" s="90"/>
      <c r="S5" s="90"/>
      <c r="T5" s="91"/>
      <c r="U5" s="90"/>
      <c r="V5" s="93"/>
    </row>
    <row r="6" spans="1:22" ht="12" customHeight="1">
      <c r="A6" s="2"/>
      <c r="B6" s="23"/>
      <c r="C6" s="2"/>
      <c r="D6" s="89" t="s">
        <v>48</v>
      </c>
      <c r="E6" s="95"/>
      <c r="F6" s="94"/>
      <c r="G6" s="94"/>
      <c r="H6" s="94"/>
      <c r="I6" s="94"/>
      <c r="J6" s="39"/>
      <c r="K6" s="95"/>
      <c r="L6" s="94"/>
      <c r="M6" s="94"/>
      <c r="N6" s="94"/>
      <c r="O6" s="94"/>
      <c r="P6" s="96"/>
      <c r="Q6" s="95"/>
      <c r="R6" s="94"/>
      <c r="S6" s="94"/>
      <c r="T6" s="94"/>
      <c r="U6" s="94"/>
      <c r="V6" s="96"/>
    </row>
    <row r="7" spans="1:22" ht="4.5" customHeight="1">
      <c r="A7" s="2"/>
      <c r="B7" s="23"/>
      <c r="C7" s="2"/>
      <c r="D7" s="89"/>
      <c r="E7" s="97"/>
      <c r="F7" s="39"/>
      <c r="G7" s="97"/>
      <c r="H7" s="39"/>
      <c r="I7" s="97"/>
      <c r="J7" s="87"/>
      <c r="K7" s="97"/>
      <c r="L7" s="39"/>
      <c r="M7" s="97"/>
      <c r="N7" s="39"/>
      <c r="O7" s="97"/>
      <c r="P7" s="88"/>
      <c r="Q7" s="97"/>
      <c r="R7" s="39"/>
      <c r="S7" s="97"/>
      <c r="T7" s="39"/>
      <c r="U7" s="97"/>
      <c r="V7" s="88"/>
    </row>
    <row r="8" spans="1:22" ht="25.5" customHeight="1">
      <c r="A8" s="2"/>
      <c r="B8" s="23"/>
      <c r="C8" s="2"/>
      <c r="D8" s="39"/>
      <c r="E8" s="98" t="s">
        <v>3</v>
      </c>
      <c r="F8" s="90"/>
      <c r="G8" s="98" t="s">
        <v>4</v>
      </c>
      <c r="H8" s="93"/>
      <c r="I8" s="99" t="s">
        <v>27</v>
      </c>
      <c r="J8" s="99"/>
      <c r="K8" s="98" t="s">
        <v>3</v>
      </c>
      <c r="L8" s="90"/>
      <c r="M8" s="98" t="s">
        <v>4</v>
      </c>
      <c r="N8" s="93"/>
      <c r="O8" s="99" t="s">
        <v>27</v>
      </c>
      <c r="P8" s="100"/>
      <c r="Q8" s="98" t="s">
        <v>3</v>
      </c>
      <c r="R8" s="90"/>
      <c r="S8" s="98" t="s">
        <v>4</v>
      </c>
      <c r="T8" s="93"/>
      <c r="U8" s="99" t="s">
        <v>27</v>
      </c>
      <c r="V8" s="100"/>
    </row>
    <row r="9" spans="1:22" ht="4.5" customHeight="1">
      <c r="A9" s="2"/>
      <c r="B9" s="11"/>
      <c r="C9" s="16"/>
      <c r="D9" s="94"/>
      <c r="E9" s="95"/>
      <c r="F9" s="101"/>
      <c r="G9" s="95"/>
      <c r="H9" s="101"/>
      <c r="I9" s="95"/>
      <c r="J9" s="94"/>
      <c r="K9" s="95"/>
      <c r="L9" s="101"/>
      <c r="M9" s="95"/>
      <c r="N9" s="101"/>
      <c r="O9" s="95"/>
      <c r="P9" s="101"/>
      <c r="Q9" s="95"/>
      <c r="R9" s="101"/>
      <c r="S9" s="95"/>
      <c r="T9" s="101"/>
      <c r="U9" s="95"/>
      <c r="V9" s="101"/>
    </row>
    <row r="10" spans="1:22" s="109" customFormat="1" ht="31.5" customHeight="1">
      <c r="A10" s="102"/>
      <c r="B10" s="103"/>
      <c r="C10" s="104" t="s">
        <v>9</v>
      </c>
      <c r="D10" s="105"/>
      <c r="E10" s="312">
        <f>SUM(E11:E21)</f>
        <v>23625</v>
      </c>
      <c r="F10" s="313"/>
      <c r="G10" s="312">
        <f>SUM(G11:G21)</f>
        <v>40737</v>
      </c>
      <c r="H10" s="314"/>
      <c r="I10" s="312">
        <f>SUM(I11:I21)</f>
        <v>64362</v>
      </c>
      <c r="J10" s="313"/>
      <c r="K10" s="312">
        <f>SUM(K11:K21)</f>
        <v>24891</v>
      </c>
      <c r="L10" s="313"/>
      <c r="M10" s="312">
        <f>SUM(M11:M21)</f>
        <v>40198</v>
      </c>
      <c r="N10" s="314">
        <v>65089</v>
      </c>
      <c r="O10" s="312">
        <f>SUM(O11:O21)</f>
        <v>65089</v>
      </c>
      <c r="P10" s="315"/>
      <c r="Q10" s="312">
        <f>SUM(Q11:Q21)</f>
        <v>26417</v>
      </c>
      <c r="R10" s="313"/>
      <c r="S10" s="312">
        <f>SUM(S11:S21)</f>
        <v>39260</v>
      </c>
      <c r="T10" s="314"/>
      <c r="U10" s="312">
        <f>SUM(U11:U21)</f>
        <v>65677</v>
      </c>
      <c r="V10" s="108"/>
    </row>
    <row r="11" spans="1:24" ht="21.75" customHeight="1">
      <c r="A11" s="2"/>
      <c r="B11" s="23"/>
      <c r="C11" s="2"/>
      <c r="D11" s="39" t="s">
        <v>49</v>
      </c>
      <c r="E11" s="37">
        <v>1255</v>
      </c>
      <c r="F11" s="110"/>
      <c r="G11" s="111">
        <v>2890</v>
      </c>
      <c r="H11" s="110"/>
      <c r="I11" s="316">
        <v>4145</v>
      </c>
      <c r="J11" s="111"/>
      <c r="K11" s="37">
        <v>1142</v>
      </c>
      <c r="L11" s="110"/>
      <c r="M11" s="111">
        <v>2767</v>
      </c>
      <c r="N11" s="110"/>
      <c r="O11" s="316">
        <v>3909</v>
      </c>
      <c r="P11" s="110"/>
      <c r="Q11" s="37">
        <v>1213</v>
      </c>
      <c r="R11" s="110"/>
      <c r="S11" s="111">
        <v>2859</v>
      </c>
      <c r="T11" s="110"/>
      <c r="U11" s="111">
        <f>SUM(Q11:S11)</f>
        <v>4072</v>
      </c>
      <c r="V11" s="110"/>
      <c r="X11" s="85"/>
    </row>
    <row r="12" spans="1:22" ht="21.75" customHeight="1">
      <c r="A12" s="2"/>
      <c r="B12" s="23"/>
      <c r="C12" s="2"/>
      <c r="D12" s="39" t="s">
        <v>50</v>
      </c>
      <c r="E12" s="37">
        <v>3943</v>
      </c>
      <c r="F12" s="110"/>
      <c r="G12" s="111">
        <v>2091</v>
      </c>
      <c r="H12" s="110"/>
      <c r="I12" s="316">
        <v>6034</v>
      </c>
      <c r="J12" s="111"/>
      <c r="K12" s="37">
        <v>3861</v>
      </c>
      <c r="L12" s="110"/>
      <c r="M12" s="111">
        <v>2170</v>
      </c>
      <c r="N12" s="110"/>
      <c r="O12" s="316">
        <v>6031</v>
      </c>
      <c r="P12" s="110"/>
      <c r="Q12" s="37">
        <f>3960+55</f>
        <v>4015</v>
      </c>
      <c r="R12" s="110"/>
      <c r="S12" s="111">
        <f>2139+11</f>
        <v>2150</v>
      </c>
      <c r="T12" s="110"/>
      <c r="U12" s="111">
        <f aca="true" t="shared" si="0" ref="U12:U22">SUM(Q12:S12)</f>
        <v>6165</v>
      </c>
      <c r="V12" s="110"/>
    </row>
    <row r="13" spans="1:26" ht="21.75" customHeight="1">
      <c r="A13" s="2"/>
      <c r="B13" s="23"/>
      <c r="C13" s="2"/>
      <c r="D13" s="39" t="s">
        <v>51</v>
      </c>
      <c r="E13" s="37">
        <v>15982</v>
      </c>
      <c r="F13" s="110"/>
      <c r="G13" s="37">
        <v>31591</v>
      </c>
      <c r="H13" s="110"/>
      <c r="I13" s="316">
        <v>47573</v>
      </c>
      <c r="J13" s="111"/>
      <c r="K13" s="37">
        <v>17480</v>
      </c>
      <c r="L13" s="110"/>
      <c r="M13" s="37">
        <v>31252</v>
      </c>
      <c r="N13" s="110"/>
      <c r="O13" s="316">
        <v>48732</v>
      </c>
      <c r="P13" s="110"/>
      <c r="Q13" s="37">
        <v>18498</v>
      </c>
      <c r="R13" s="110"/>
      <c r="S13" s="37">
        <v>30032</v>
      </c>
      <c r="T13" s="110"/>
      <c r="U13" s="111">
        <f t="shared" si="0"/>
        <v>48530</v>
      </c>
      <c r="V13" s="110"/>
      <c r="Y13" s="85"/>
      <c r="Z13" s="85"/>
    </row>
    <row r="14" spans="1:26" ht="21.75" customHeight="1">
      <c r="A14" s="2"/>
      <c r="B14" s="23"/>
      <c r="C14" s="2"/>
      <c r="D14" s="39" t="s">
        <v>52</v>
      </c>
      <c r="E14" s="37">
        <v>137</v>
      </c>
      <c r="F14" s="110"/>
      <c r="G14" s="111">
        <v>522</v>
      </c>
      <c r="H14" s="110"/>
      <c r="I14" s="316">
        <v>659</v>
      </c>
      <c r="J14" s="111"/>
      <c r="K14" s="37">
        <v>97</v>
      </c>
      <c r="L14" s="110"/>
      <c r="M14" s="111">
        <v>426</v>
      </c>
      <c r="N14" s="110"/>
      <c r="O14" s="316">
        <v>523</v>
      </c>
      <c r="P14" s="110"/>
      <c r="Q14" s="37">
        <v>103</v>
      </c>
      <c r="R14" s="110"/>
      <c r="S14" s="111">
        <v>447</v>
      </c>
      <c r="T14" s="110"/>
      <c r="U14" s="111">
        <f t="shared" si="0"/>
        <v>550</v>
      </c>
      <c r="V14" s="110"/>
      <c r="Y14" s="85"/>
      <c r="Z14" s="85"/>
    </row>
    <row r="15" spans="1:22" ht="21.75" customHeight="1">
      <c r="A15" s="2"/>
      <c r="B15" s="23"/>
      <c r="C15" s="2"/>
      <c r="D15" s="39" t="s">
        <v>53</v>
      </c>
      <c r="E15" s="37">
        <v>216</v>
      </c>
      <c r="F15" s="110"/>
      <c r="G15" s="111">
        <v>138</v>
      </c>
      <c r="H15" s="110"/>
      <c r="I15" s="316">
        <v>354</v>
      </c>
      <c r="J15" s="111"/>
      <c r="K15" s="37">
        <v>161</v>
      </c>
      <c r="L15" s="110"/>
      <c r="M15" s="111">
        <v>138</v>
      </c>
      <c r="N15" s="110"/>
      <c r="O15" s="316">
        <v>299</v>
      </c>
      <c r="P15" s="110"/>
      <c r="Q15" s="37">
        <f>171+24</f>
        <v>195</v>
      </c>
      <c r="R15" s="110"/>
      <c r="S15" s="111">
        <f>164+2</f>
        <v>166</v>
      </c>
      <c r="T15" s="110"/>
      <c r="U15" s="111">
        <f t="shared" si="0"/>
        <v>361</v>
      </c>
      <c r="V15" s="110"/>
    </row>
    <row r="16" spans="1:22" ht="21.75" customHeight="1">
      <c r="A16" s="2"/>
      <c r="B16" s="23"/>
      <c r="C16" s="2"/>
      <c r="D16" s="112" t="s">
        <v>54</v>
      </c>
      <c r="E16" s="37">
        <v>286</v>
      </c>
      <c r="F16" s="110"/>
      <c r="G16" s="111">
        <v>513</v>
      </c>
      <c r="H16" s="110"/>
      <c r="I16" s="316">
        <v>799</v>
      </c>
      <c r="J16" s="111"/>
      <c r="K16" s="37">
        <v>301</v>
      </c>
      <c r="L16" s="110"/>
      <c r="M16" s="111">
        <v>559</v>
      </c>
      <c r="N16" s="110"/>
      <c r="O16" s="316">
        <v>860</v>
      </c>
      <c r="P16" s="110"/>
      <c r="Q16" s="37">
        <v>312</v>
      </c>
      <c r="R16" s="110"/>
      <c r="S16" s="111">
        <v>638</v>
      </c>
      <c r="T16" s="110"/>
      <c r="U16" s="111">
        <f t="shared" si="0"/>
        <v>950</v>
      </c>
      <c r="V16" s="110"/>
    </row>
    <row r="17" spans="1:22" ht="21.75" customHeight="1">
      <c r="A17" s="2"/>
      <c r="B17" s="23"/>
      <c r="C17" s="2"/>
      <c r="D17" s="39" t="s">
        <v>55</v>
      </c>
      <c r="E17" s="37">
        <v>286</v>
      </c>
      <c r="F17" s="110"/>
      <c r="G17" s="111">
        <v>483</v>
      </c>
      <c r="H17" s="110"/>
      <c r="I17" s="316">
        <v>769</v>
      </c>
      <c r="J17" s="111"/>
      <c r="K17" s="37">
        <v>274</v>
      </c>
      <c r="L17" s="110"/>
      <c r="M17" s="111">
        <v>447</v>
      </c>
      <c r="N17" s="110"/>
      <c r="O17" s="316">
        <v>721</v>
      </c>
      <c r="P17" s="110"/>
      <c r="Q17" s="37">
        <v>272</v>
      </c>
      <c r="R17" s="110"/>
      <c r="S17" s="111">
        <v>469</v>
      </c>
      <c r="T17" s="110"/>
      <c r="U17" s="111">
        <f t="shared" si="0"/>
        <v>741</v>
      </c>
      <c r="V17" s="110"/>
    </row>
    <row r="18" spans="1:22" ht="21.75" customHeight="1">
      <c r="A18" s="2"/>
      <c r="B18" s="23"/>
      <c r="C18" s="2"/>
      <c r="D18" s="39" t="s">
        <v>56</v>
      </c>
      <c r="E18" s="37">
        <v>610</v>
      </c>
      <c r="F18" s="110"/>
      <c r="G18" s="111">
        <v>1061</v>
      </c>
      <c r="H18" s="110"/>
      <c r="I18" s="316">
        <v>1671</v>
      </c>
      <c r="J18" s="111"/>
      <c r="K18" s="37">
        <v>713</v>
      </c>
      <c r="L18" s="110"/>
      <c r="M18" s="111">
        <v>990</v>
      </c>
      <c r="N18" s="110"/>
      <c r="O18" s="316">
        <v>1703</v>
      </c>
      <c r="P18" s="110"/>
      <c r="Q18" s="37">
        <v>717</v>
      </c>
      <c r="R18" s="110"/>
      <c r="S18" s="111">
        <v>1031</v>
      </c>
      <c r="T18" s="110"/>
      <c r="U18" s="111">
        <f t="shared" si="0"/>
        <v>1748</v>
      </c>
      <c r="V18" s="110"/>
    </row>
    <row r="19" spans="1:22" ht="21.75" customHeight="1">
      <c r="A19" s="2"/>
      <c r="B19" s="23"/>
      <c r="C19" s="2"/>
      <c r="D19" s="39" t="s">
        <v>57</v>
      </c>
      <c r="E19" s="37">
        <v>338</v>
      </c>
      <c r="F19" s="110"/>
      <c r="G19" s="111">
        <v>129</v>
      </c>
      <c r="H19" s="110"/>
      <c r="I19" s="316">
        <v>467</v>
      </c>
      <c r="J19" s="111"/>
      <c r="K19" s="37">
        <v>321</v>
      </c>
      <c r="L19" s="110"/>
      <c r="M19" s="111">
        <v>152</v>
      </c>
      <c r="N19" s="110"/>
      <c r="O19" s="316">
        <v>473</v>
      </c>
      <c r="P19" s="110"/>
      <c r="Q19" s="37">
        <v>380</v>
      </c>
      <c r="R19" s="110"/>
      <c r="S19" s="111">
        <v>158</v>
      </c>
      <c r="T19" s="110"/>
      <c r="U19" s="111">
        <f t="shared" si="0"/>
        <v>538</v>
      </c>
      <c r="V19" s="110"/>
    </row>
    <row r="20" spans="1:22" ht="21.75" customHeight="1">
      <c r="A20" s="2"/>
      <c r="B20" s="23"/>
      <c r="C20" s="2"/>
      <c r="D20" s="39" t="s">
        <v>58</v>
      </c>
      <c r="E20" s="37">
        <v>177</v>
      </c>
      <c r="F20" s="110"/>
      <c r="G20" s="111">
        <v>132</v>
      </c>
      <c r="H20" s="110"/>
      <c r="I20" s="316">
        <v>309</v>
      </c>
      <c r="J20" s="111"/>
      <c r="K20" s="37">
        <v>159</v>
      </c>
      <c r="L20" s="110"/>
      <c r="M20" s="111">
        <v>134</v>
      </c>
      <c r="N20" s="110">
        <v>293</v>
      </c>
      <c r="O20" s="316">
        <v>293</v>
      </c>
      <c r="P20" s="110"/>
      <c r="Q20" s="37">
        <v>206</v>
      </c>
      <c r="R20" s="110"/>
      <c r="S20" s="111">
        <v>130</v>
      </c>
      <c r="T20" s="110"/>
      <c r="U20" s="111">
        <f t="shared" si="0"/>
        <v>336</v>
      </c>
      <c r="V20" s="110"/>
    </row>
    <row r="21" spans="1:25" ht="21.75" customHeight="1">
      <c r="A21" s="2"/>
      <c r="B21" s="23"/>
      <c r="C21" s="2"/>
      <c r="D21" s="39" t="s">
        <v>59</v>
      </c>
      <c r="E21" s="37">
        <v>395</v>
      </c>
      <c r="F21" s="110"/>
      <c r="G21" s="111">
        <v>1187</v>
      </c>
      <c r="H21" s="110"/>
      <c r="I21" s="316">
        <v>1582</v>
      </c>
      <c r="J21" s="111"/>
      <c r="K21" s="37">
        <v>382</v>
      </c>
      <c r="L21" s="110"/>
      <c r="M21" s="111">
        <v>1163</v>
      </c>
      <c r="N21" s="110"/>
      <c r="O21" s="316">
        <v>1545</v>
      </c>
      <c r="P21" s="110"/>
      <c r="Q21" s="37">
        <v>506</v>
      </c>
      <c r="R21" s="110"/>
      <c r="S21" s="111">
        <v>1180</v>
      </c>
      <c r="T21" s="110"/>
      <c r="U21" s="111">
        <f t="shared" si="0"/>
        <v>1686</v>
      </c>
      <c r="V21" s="110"/>
      <c r="X21" s="85"/>
      <c r="Y21" s="85"/>
    </row>
    <row r="22" spans="1:25" s="109" customFormat="1" ht="21.75" customHeight="1">
      <c r="A22" s="102"/>
      <c r="B22" s="103"/>
      <c r="C22" s="104" t="s">
        <v>60</v>
      </c>
      <c r="D22" s="104"/>
      <c r="E22" s="113">
        <v>523</v>
      </c>
      <c r="F22" s="106"/>
      <c r="G22" s="107">
        <v>355</v>
      </c>
      <c r="H22" s="106"/>
      <c r="I22" s="317">
        <v>878</v>
      </c>
      <c r="J22" s="107"/>
      <c r="K22" s="113">
        <v>665</v>
      </c>
      <c r="L22" s="106"/>
      <c r="M22" s="107">
        <v>384</v>
      </c>
      <c r="N22" s="106"/>
      <c r="O22" s="317">
        <v>1049</v>
      </c>
      <c r="P22" s="106"/>
      <c r="Q22" s="113">
        <v>702</v>
      </c>
      <c r="R22" s="106"/>
      <c r="S22" s="107">
        <v>383</v>
      </c>
      <c r="T22" s="106"/>
      <c r="U22" s="107">
        <f t="shared" si="0"/>
        <v>1085</v>
      </c>
      <c r="V22" s="106"/>
      <c r="X22" s="281"/>
      <c r="Y22" s="281"/>
    </row>
    <row r="23" spans="1:22" ht="11.25" customHeight="1">
      <c r="A23" s="2"/>
      <c r="B23" s="11"/>
      <c r="C23" s="2"/>
      <c r="D23" s="39"/>
      <c r="E23" s="37"/>
      <c r="F23" s="114"/>
      <c r="G23" s="115"/>
      <c r="H23" s="110"/>
      <c r="I23" s="6"/>
      <c r="J23" s="111"/>
      <c r="K23" s="37"/>
      <c r="L23" s="114"/>
      <c r="M23" s="115"/>
      <c r="N23" s="110"/>
      <c r="O23" s="6"/>
      <c r="P23" s="110"/>
      <c r="Q23" s="37"/>
      <c r="R23" s="114"/>
      <c r="S23" s="115"/>
      <c r="T23" s="110"/>
      <c r="U23" s="6"/>
      <c r="V23" s="110"/>
    </row>
    <row r="24" spans="1:26" ht="28.5" customHeight="1">
      <c r="A24" s="2"/>
      <c r="B24" s="23"/>
      <c r="C24" s="17"/>
      <c r="D24" s="287" t="s">
        <v>12</v>
      </c>
      <c r="E24" s="288">
        <f>E10+E22</f>
        <v>24148</v>
      </c>
      <c r="F24" s="289"/>
      <c r="G24" s="288">
        <f>G10+G22</f>
        <v>41092</v>
      </c>
      <c r="H24" s="289"/>
      <c r="I24" s="290">
        <f>I10+I22</f>
        <v>65240</v>
      </c>
      <c r="J24" s="290"/>
      <c r="K24" s="288">
        <f>K10+K22</f>
        <v>25556</v>
      </c>
      <c r="L24" s="289"/>
      <c r="M24" s="288">
        <f>M10+M22</f>
        <v>40582</v>
      </c>
      <c r="N24" s="289"/>
      <c r="O24" s="290">
        <f>O10+O22</f>
        <v>66138</v>
      </c>
      <c r="P24" s="289"/>
      <c r="Q24" s="288">
        <f>Q10+Q22</f>
        <v>27119</v>
      </c>
      <c r="R24" s="289"/>
      <c r="S24" s="288">
        <f>S10+S22</f>
        <v>39643</v>
      </c>
      <c r="T24" s="289"/>
      <c r="U24" s="290">
        <f>U10+U22</f>
        <v>66762</v>
      </c>
      <c r="V24" s="116"/>
      <c r="X24" s="85"/>
      <c r="Y24" s="85"/>
      <c r="Z24" s="85"/>
    </row>
    <row r="25" spans="1:22" ht="22.5" customHeight="1">
      <c r="A25" s="2"/>
      <c r="B25" s="11"/>
      <c r="C25" s="16"/>
      <c r="D25" s="16" t="s">
        <v>61</v>
      </c>
      <c r="E25" s="8">
        <v>6091</v>
      </c>
      <c r="F25" s="9"/>
      <c r="G25" s="8">
        <v>7875</v>
      </c>
      <c r="H25" s="9"/>
      <c r="I25" s="8">
        <v>13966</v>
      </c>
      <c r="J25" s="20"/>
      <c r="K25" s="8">
        <v>7745</v>
      </c>
      <c r="L25" s="9"/>
      <c r="M25" s="8">
        <v>8347</v>
      </c>
      <c r="N25" s="9"/>
      <c r="O25" s="8">
        <v>16092</v>
      </c>
      <c r="P25" s="9"/>
      <c r="Q25" s="8">
        <v>10088</v>
      </c>
      <c r="R25" s="9"/>
      <c r="S25" s="8">
        <v>8336</v>
      </c>
      <c r="T25" s="9"/>
      <c r="U25" s="8">
        <v>18424</v>
      </c>
      <c r="V25" s="9"/>
    </row>
    <row r="27" spans="3:4" ht="15.75">
      <c r="C27" s="19">
        <v>1</v>
      </c>
      <c r="D27" s="3" t="s">
        <v>70</v>
      </c>
    </row>
    <row r="28" spans="3:4" ht="15.75">
      <c r="C28" s="19">
        <v>2</v>
      </c>
      <c r="D28" s="3" t="s">
        <v>62</v>
      </c>
    </row>
    <row r="29" ht="12.75">
      <c r="D29" s="109"/>
    </row>
  </sheetData>
  <sheetProtection/>
  <printOptions/>
  <pageMargins left="0.5" right="0.5" top="0.5" bottom="0.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6">
      <selection activeCell="D40" sqref="D40"/>
    </sheetView>
  </sheetViews>
  <sheetFormatPr defaultColWidth="9.140625" defaultRowHeight="12.75"/>
  <cols>
    <col min="1" max="1" width="2.140625" style="0" customWidth="1"/>
    <col min="2" max="2" width="49.8515625" style="0" customWidth="1"/>
    <col min="3" max="5" width="22.7109375" style="0" customWidth="1"/>
    <col min="6" max="6" width="3.421875" style="0" customWidth="1"/>
  </cols>
  <sheetData>
    <row r="1" spans="1:5" s="3" customFormat="1" ht="18" customHeight="1">
      <c r="A1" s="1" t="s">
        <v>83</v>
      </c>
      <c r="C1" s="2"/>
      <c r="D1" s="117"/>
      <c r="E1" s="117"/>
    </row>
    <row r="2" spans="1:5" s="3" customFormat="1" ht="15.75" customHeight="1">
      <c r="A2" s="86"/>
      <c r="C2" s="2"/>
      <c r="D2" s="117"/>
      <c r="E2" s="117" t="s">
        <v>63</v>
      </c>
    </row>
    <row r="3" s="3" customFormat="1" ht="2.25" customHeight="1">
      <c r="B3" s="86"/>
    </row>
    <row r="4" spans="1:5" s="3" customFormat="1" ht="7.5" customHeight="1">
      <c r="A4" s="10"/>
      <c r="B4" s="17"/>
      <c r="C4" s="118"/>
      <c r="D4" s="118"/>
      <c r="E4" s="118"/>
    </row>
    <row r="5" spans="1:5" s="3" customFormat="1" ht="15.75">
      <c r="A5" s="23"/>
      <c r="B5" s="31" t="s">
        <v>0</v>
      </c>
      <c r="C5" s="193" t="s">
        <v>85</v>
      </c>
      <c r="D5" s="119" t="s">
        <v>25</v>
      </c>
      <c r="E5" s="119" t="s">
        <v>84</v>
      </c>
    </row>
    <row r="6" spans="1:5" s="3" customFormat="1" ht="3.75" customHeight="1">
      <c r="A6" s="11"/>
      <c r="B6" s="22"/>
      <c r="C6" s="120"/>
      <c r="D6" s="120"/>
      <c r="E6" s="120"/>
    </row>
    <row r="7" spans="1:5" s="3" customFormat="1" ht="18" customHeight="1">
      <c r="A7" s="23"/>
      <c r="B7" s="21" t="s">
        <v>35</v>
      </c>
      <c r="C7" s="121">
        <v>10019</v>
      </c>
      <c r="D7" s="121">
        <v>10409</v>
      </c>
      <c r="E7" s="121">
        <v>10958</v>
      </c>
    </row>
    <row r="8" spans="1:5" s="14" customFormat="1" ht="18" customHeight="1">
      <c r="A8" s="26"/>
      <c r="B8" s="122" t="s">
        <v>64</v>
      </c>
      <c r="C8" s="123">
        <v>9202</v>
      </c>
      <c r="D8" s="123">
        <v>9453</v>
      </c>
      <c r="E8" s="123">
        <v>9926</v>
      </c>
    </row>
    <row r="9" spans="1:5" s="3" customFormat="1" ht="18" customHeight="1">
      <c r="A9" s="23"/>
      <c r="B9" s="28" t="s">
        <v>8</v>
      </c>
      <c r="C9" s="124">
        <v>5895</v>
      </c>
      <c r="D9" s="124">
        <v>6340</v>
      </c>
      <c r="E9" s="124">
        <v>6735</v>
      </c>
    </row>
    <row r="10" spans="1:5" s="3" customFormat="1" ht="18" customHeight="1">
      <c r="A10" s="23"/>
      <c r="B10" s="28" t="s">
        <v>9</v>
      </c>
      <c r="C10" s="124">
        <v>8214</v>
      </c>
      <c r="D10" s="124">
        <v>8622</v>
      </c>
      <c r="E10" s="124">
        <v>8951</v>
      </c>
    </row>
    <row r="11" spans="1:5" s="14" customFormat="1" ht="18" customHeight="1">
      <c r="A11" s="26"/>
      <c r="B11" s="27" t="s">
        <v>65</v>
      </c>
      <c r="C11" s="123">
        <v>12468</v>
      </c>
      <c r="D11" s="123">
        <v>12897</v>
      </c>
      <c r="E11" s="123">
        <v>12976</v>
      </c>
    </row>
    <row r="12" spans="1:5" s="14" customFormat="1" ht="18" customHeight="1">
      <c r="A12" s="26"/>
      <c r="B12" s="27" t="s">
        <v>92</v>
      </c>
      <c r="C12" s="123">
        <v>8538</v>
      </c>
      <c r="D12" s="123">
        <v>8930</v>
      </c>
      <c r="E12" s="123">
        <v>9018</v>
      </c>
    </row>
    <row r="13" spans="1:5" s="14" customFormat="1" ht="18" customHeight="1">
      <c r="A13" s="26"/>
      <c r="B13" s="27" t="s">
        <v>93</v>
      </c>
      <c r="C13" s="123">
        <v>6802</v>
      </c>
      <c r="D13" s="123">
        <v>7203</v>
      </c>
      <c r="E13" s="123">
        <v>7520</v>
      </c>
    </row>
    <row r="14" spans="1:5" s="14" customFormat="1" ht="18" customHeight="1">
      <c r="A14" s="26"/>
      <c r="B14" s="27" t="s">
        <v>94</v>
      </c>
      <c r="C14" s="123">
        <v>10341</v>
      </c>
      <c r="D14" s="123">
        <v>10722</v>
      </c>
      <c r="E14" s="123">
        <v>11103</v>
      </c>
    </row>
    <row r="15" spans="1:5" s="3" customFormat="1" ht="18" customHeight="1">
      <c r="A15" s="23"/>
      <c r="B15" s="28" t="s">
        <v>13</v>
      </c>
      <c r="C15" s="124">
        <v>22016</v>
      </c>
      <c r="D15" s="124">
        <v>24125</v>
      </c>
      <c r="E15" s="124">
        <v>24449</v>
      </c>
    </row>
    <row r="16" spans="1:5" s="3" customFormat="1" ht="18" customHeight="1">
      <c r="A16" s="23"/>
      <c r="B16" s="28" t="s">
        <v>11</v>
      </c>
      <c r="C16" s="124">
        <v>13047</v>
      </c>
      <c r="D16" s="124">
        <v>14143</v>
      </c>
      <c r="E16" s="124">
        <v>15457</v>
      </c>
    </row>
    <row r="17" spans="1:5" s="3" customFormat="1" ht="28.5" customHeight="1">
      <c r="A17" s="23"/>
      <c r="B17" s="66" t="s">
        <v>89</v>
      </c>
      <c r="C17" s="275">
        <v>13547</v>
      </c>
      <c r="D17" s="275">
        <v>14387</v>
      </c>
      <c r="E17" s="275">
        <v>15782</v>
      </c>
    </row>
    <row r="18" spans="1:5" s="14" customFormat="1" ht="15.75" customHeight="1">
      <c r="A18" s="26"/>
      <c r="B18" s="27" t="s">
        <v>66</v>
      </c>
      <c r="C18" s="123">
        <v>13500</v>
      </c>
      <c r="D18" s="123">
        <v>14270</v>
      </c>
      <c r="E18" s="123">
        <v>15819</v>
      </c>
    </row>
    <row r="19" spans="1:5" s="3" customFormat="1" ht="16.5" customHeight="1">
      <c r="A19" s="23"/>
      <c r="B19" s="28" t="s">
        <v>14</v>
      </c>
      <c r="C19" s="125">
        <v>10561</v>
      </c>
      <c r="D19" s="125">
        <v>11325</v>
      </c>
      <c r="E19" s="125">
        <v>11548</v>
      </c>
    </row>
    <row r="20" spans="1:5" s="3" customFormat="1" ht="18" customHeight="1">
      <c r="A20" s="23"/>
      <c r="B20" s="28" t="s">
        <v>67</v>
      </c>
      <c r="C20" s="124">
        <v>16664</v>
      </c>
      <c r="D20" s="124">
        <v>17472</v>
      </c>
      <c r="E20" s="124">
        <v>19824</v>
      </c>
    </row>
    <row r="21" spans="1:5" s="3" customFormat="1" ht="18" customHeight="1">
      <c r="A21" s="23"/>
      <c r="B21" s="28" t="s">
        <v>17</v>
      </c>
      <c r="C21" s="124">
        <v>22692</v>
      </c>
      <c r="D21" s="124">
        <v>24504</v>
      </c>
      <c r="E21" s="124">
        <v>27413</v>
      </c>
    </row>
    <row r="22" spans="1:5" s="14" customFormat="1" ht="18" customHeight="1">
      <c r="A22" s="26"/>
      <c r="B22" s="27" t="s">
        <v>30</v>
      </c>
      <c r="C22" s="123">
        <v>19536</v>
      </c>
      <c r="D22" s="123">
        <v>21212</v>
      </c>
      <c r="E22" s="123">
        <v>23306</v>
      </c>
    </row>
    <row r="23" spans="1:5" s="3" customFormat="1" ht="18" customHeight="1">
      <c r="A23" s="126"/>
      <c r="B23" s="68" t="s">
        <v>24</v>
      </c>
      <c r="C23" s="124">
        <v>13447</v>
      </c>
      <c r="D23" s="124">
        <v>13880</v>
      </c>
      <c r="E23" s="124">
        <v>15231</v>
      </c>
    </row>
    <row r="24" spans="1:5" s="3" customFormat="1" ht="18" customHeight="1">
      <c r="A24" s="127"/>
      <c r="B24" s="28" t="s">
        <v>32</v>
      </c>
      <c r="C24" s="124">
        <v>14535</v>
      </c>
      <c r="D24" s="124">
        <v>15497</v>
      </c>
      <c r="E24" s="124">
        <v>16867</v>
      </c>
    </row>
    <row r="25" spans="1:5" s="3" customFormat="1" ht="18" customHeight="1">
      <c r="A25" s="23"/>
      <c r="B25" s="28" t="s">
        <v>15</v>
      </c>
      <c r="C25" s="124">
        <v>16216</v>
      </c>
      <c r="D25" s="124">
        <v>16682</v>
      </c>
      <c r="E25" s="124">
        <v>17287</v>
      </c>
    </row>
    <row r="26" spans="1:5" s="3" customFormat="1" ht="18" customHeight="1">
      <c r="A26" s="23"/>
      <c r="B26" s="28" t="s">
        <v>16</v>
      </c>
      <c r="C26" s="124">
        <v>17306</v>
      </c>
      <c r="D26" s="124">
        <v>18866</v>
      </c>
      <c r="E26" s="124">
        <v>19571</v>
      </c>
    </row>
    <row r="27" spans="1:5" s="3" customFormat="1" ht="18" customHeight="1">
      <c r="A27" s="23"/>
      <c r="B27" s="28" t="s">
        <v>23</v>
      </c>
      <c r="C27" s="124">
        <v>12298</v>
      </c>
      <c r="D27" s="124">
        <v>12513</v>
      </c>
      <c r="E27" s="124">
        <v>13173</v>
      </c>
    </row>
    <row r="28" spans="1:5" s="3" customFormat="1" ht="1.5" customHeight="1">
      <c r="A28" s="11"/>
      <c r="B28" s="29"/>
      <c r="C28" s="124"/>
      <c r="D28" s="124"/>
      <c r="E28" s="124"/>
    </row>
    <row r="29" spans="1:5" s="3" customFormat="1" ht="3" customHeight="1">
      <c r="A29" s="10"/>
      <c r="B29" s="30"/>
      <c r="C29" s="128"/>
      <c r="D29" s="128"/>
      <c r="E29" s="128"/>
    </row>
    <row r="30" spans="1:5" s="3" customFormat="1" ht="18" customHeight="1">
      <c r="A30" s="23"/>
      <c r="B30" s="31" t="s">
        <v>12</v>
      </c>
      <c r="C30" s="124">
        <v>12632</v>
      </c>
      <c r="D30" s="124">
        <v>13397</v>
      </c>
      <c r="E30" s="124">
        <v>14428</v>
      </c>
    </row>
    <row r="31" spans="1:5" s="3" customFormat="1" ht="24" customHeight="1">
      <c r="A31" s="325"/>
      <c r="B31" s="328" t="s">
        <v>95</v>
      </c>
      <c r="C31" s="329">
        <v>7099</v>
      </c>
      <c r="D31" s="329">
        <v>7570</v>
      </c>
      <c r="E31" s="329">
        <v>7860</v>
      </c>
    </row>
    <row r="32" spans="1:5" s="3" customFormat="1" ht="2.25" customHeight="1">
      <c r="A32" s="2"/>
      <c r="B32" s="207"/>
      <c r="C32" s="208"/>
      <c r="D32" s="208"/>
      <c r="E32" s="208"/>
    </row>
    <row r="33" spans="3:5" s="3" customFormat="1" ht="5.25" customHeight="1">
      <c r="C33" s="129"/>
      <c r="D33" s="129"/>
      <c r="E33" s="129"/>
    </row>
    <row r="34" spans="1:2" s="3" customFormat="1" ht="15" customHeight="1">
      <c r="A34" s="130" t="s">
        <v>68</v>
      </c>
      <c r="B34" s="44" t="s">
        <v>69</v>
      </c>
    </row>
    <row r="35" spans="1:2" s="3" customFormat="1" ht="12.75" customHeight="1">
      <c r="A35" s="131">
        <v>2</v>
      </c>
      <c r="B35" s="132" t="s">
        <v>70</v>
      </c>
    </row>
    <row r="36" spans="1:2" s="3" customFormat="1" ht="14.25" customHeight="1">
      <c r="A36" s="131">
        <v>3</v>
      </c>
      <c r="B36" s="3" t="s">
        <v>62</v>
      </c>
    </row>
    <row r="37" s="3" customFormat="1" ht="15.75">
      <c r="A37" s="19"/>
    </row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</sheetData>
  <sheetProtection/>
  <printOptions/>
  <pageMargins left="0.75" right="0.75" top="0.5" bottom="0.2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madina</cp:lastModifiedBy>
  <cp:lastPrinted>2008-09-19T05:47:47Z</cp:lastPrinted>
  <dcterms:created xsi:type="dcterms:W3CDTF">2002-07-29T17:43:12Z</dcterms:created>
  <dcterms:modified xsi:type="dcterms:W3CDTF">2008-09-19T11:16:47Z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2a38ee73-87d4-4878-9d54-27365188da54</vt:lpwstr>
  </property>
  <property fmtid="{D5CDD505-2E9C-101B-9397-08002B2CF9AE}" pid="5" name="PublishingVariationRelationshipLinkField">
    <vt:lpwstr>http://statsmauritius.gov.mu/Relationships List/3271_.000, /Relationships List/3271_.000</vt:lpwstr>
  </property>
</Properties>
</file>