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45" windowHeight="3735" tabRatio="604" activeTab="0"/>
  </bookViews>
  <sheets>
    <sheet name="TAB1-1T" sheetId="1" r:id="rId1"/>
    <sheet name="Tab1-2T " sheetId="2" r:id="rId2"/>
    <sheet name="TAB1-3T" sheetId="3" r:id="rId3"/>
    <sheet name="TAB1-4T " sheetId="4" r:id="rId4"/>
    <sheet name="TAB1-5T " sheetId="5" r:id="rId5"/>
    <sheet name="TAB1-6T " sheetId="6" r:id="rId6"/>
    <sheet name="Tab1-7T " sheetId="7" r:id="rId7"/>
    <sheet name="TAB1-8T" sheetId="8" r:id="rId8"/>
    <sheet name="EOE Table 1.9" sheetId="9" r:id="rId9"/>
    <sheet name="EOE Table 1.10" sheetId="10" r:id="rId10"/>
    <sheet name="EOE Table 1.11" sheetId="11" r:id="rId11"/>
    <sheet name="EOE Table 1.12" sheetId="12" r:id="rId12"/>
    <sheet name="EOE Table 1.13" sheetId="13" r:id="rId13"/>
  </sheets>
  <definedNames/>
  <calcPr calcMode="manual" fullCalcOnLoad="1"/>
</workbook>
</file>

<file path=xl/sharedStrings.xml><?xml version="1.0" encoding="utf-8"?>
<sst xmlns="http://schemas.openxmlformats.org/spreadsheetml/2006/main" count="487" uniqueCount="238">
  <si>
    <t>No. of enterprises</t>
  </si>
  <si>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</si>
  <si>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</si>
  <si>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</si>
  <si>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</si>
  <si>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</si>
  <si>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4.   Wearing apparel :</t>
  </si>
  <si>
    <t xml:space="preserve">                                  Pullovers</t>
  </si>
  <si>
    <t xml:space="preserve">                                  Other garments 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</si>
  <si>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</si>
  <si>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</si>
  <si>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</si>
  <si>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</si>
  <si>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</si>
  <si>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</si>
  <si>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</si>
  <si>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12.   Other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</si>
  <si>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</si>
  <si>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</si>
  <si>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</si>
  <si>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</si>
  <si>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</si>
  <si>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2. Employment as at December        </t>
  </si>
  <si>
    <t xml:space="preserve"> - Net change</t>
  </si>
  <si>
    <t xml:space="preserve"> - Growth rate (%)</t>
  </si>
  <si>
    <t xml:space="preserve"> 3.  Exports (f.o.b, Rs Million)</t>
  </si>
  <si>
    <t xml:space="preserve"> - Raw materials</t>
  </si>
  <si>
    <t xml:space="preserve"> - Machinery &amp; spare parts</t>
  </si>
  <si>
    <t xml:space="preserve"> 5.  Net Exports (Rs Million)</t>
  </si>
  <si>
    <t xml:space="preserve"> 6.  Net Exports to Exports (%)</t>
  </si>
  <si>
    <t xml:space="preserve"> - Share in Manufacturing(%)</t>
  </si>
  <si>
    <t xml:space="preserve"> - Share in GDP(%)</t>
  </si>
  <si>
    <t xml:space="preserve">9. Investment (Rs Million)        </t>
  </si>
  <si>
    <t xml:space="preserve"> - Machinery</t>
  </si>
  <si>
    <t>Product  group</t>
  </si>
  <si>
    <t>New projects</t>
  </si>
  <si>
    <t>Closures</t>
  </si>
  <si>
    <t>Enterprise</t>
  </si>
  <si>
    <t>Employment</t>
  </si>
  <si>
    <t>_</t>
  </si>
  <si>
    <t xml:space="preserve">                                    Pullovers</t>
  </si>
  <si>
    <t xml:space="preserve">                                    Other garments </t>
  </si>
  <si>
    <t>.</t>
  </si>
  <si>
    <t>Category</t>
  </si>
  <si>
    <t>Number as at</t>
  </si>
  <si>
    <t>Male</t>
  </si>
  <si>
    <t>Female</t>
  </si>
  <si>
    <t>Total</t>
  </si>
  <si>
    <t>Enterprises with less than 10 employees</t>
  </si>
  <si>
    <t>Outworkers</t>
  </si>
  <si>
    <t>T O T A L</t>
  </si>
  <si>
    <t>of which, expatriates</t>
  </si>
  <si>
    <t>Enterprises</t>
  </si>
  <si>
    <t>New enterprises</t>
  </si>
  <si>
    <t>No of</t>
  </si>
  <si>
    <t xml:space="preserve">                                     Pullovers</t>
  </si>
  <si>
    <t>Sept. 98 to Sept. 99</t>
  </si>
  <si>
    <t>10.   Jewellery and related articles</t>
  </si>
  <si>
    <t xml:space="preserve">11.   Toys and carnival articles   </t>
  </si>
  <si>
    <t>12.   Other</t>
  </si>
  <si>
    <t>…</t>
  </si>
  <si>
    <t>Enterprises with 10 or more employees</t>
  </si>
  <si>
    <t>Employment (end of period)</t>
  </si>
  <si>
    <t xml:space="preserve">8.  Annual Growth rate of Value added (%)  </t>
  </si>
  <si>
    <r>
      <t xml:space="preserve"> 7.  Value added</t>
    </r>
    <r>
      <rPr>
        <b/>
        <vertAlign val="superscript"/>
        <sz val="10"/>
        <rFont val="Times New Roman"/>
        <family val="1"/>
      </rPr>
      <t xml:space="preserve"> ¹ </t>
    </r>
    <r>
      <rPr>
        <b/>
        <sz val="10"/>
        <rFont val="Times New Roman"/>
        <family val="1"/>
      </rPr>
      <t>at  basic prices (Rs Million)</t>
    </r>
  </si>
  <si>
    <t>Expansion in existing  enterprises ¹</t>
  </si>
  <si>
    <t>Reduction in existing enterprises ¹</t>
  </si>
  <si>
    <t>C.  Net change ( A-B )</t>
  </si>
  <si>
    <t>¹ No. of enterprises relates to those reporting expansion/reduction in their workforce by more than 25 while employment is total expansion/reduction.</t>
  </si>
  <si>
    <t xml:space="preserve"> Jun. 2007</t>
  </si>
  <si>
    <t xml:space="preserve"> June 07</t>
  </si>
  <si>
    <t xml:space="preserve"> Jun. 07</t>
  </si>
  <si>
    <t xml:space="preserve"> June 2007</t>
  </si>
  <si>
    <t xml:space="preserve">   8.   Electronic watches and clocks</t>
  </si>
  <si>
    <t xml:space="preserve">   4.   Wearing apparel:</t>
  </si>
  <si>
    <t>A.  Total employment creation:</t>
  </si>
  <si>
    <t>B.   Total employment loss:</t>
  </si>
  <si>
    <t>* EOE consist of all those enterprises, previously operating with an EPZ certificate, and those enterprises manufacturing goods for exports and holding a registration certificate issued by the Board of investment.</t>
  </si>
  <si>
    <r>
      <t>2006</t>
    </r>
    <r>
      <rPr>
        <b/>
        <u val="single"/>
        <vertAlign val="superscript"/>
        <sz val="10"/>
        <rFont val="Times New Roman"/>
        <family val="1"/>
      </rPr>
      <t xml:space="preserve"> 1</t>
    </r>
  </si>
  <si>
    <r>
      <t>2007</t>
    </r>
    <r>
      <rPr>
        <b/>
        <u val="single"/>
        <vertAlign val="superscript"/>
        <sz val="10"/>
        <rFont val="Times New Roman"/>
        <family val="1"/>
      </rPr>
      <t xml:space="preserve"> 2</t>
    </r>
  </si>
  <si>
    <t xml:space="preserve"> 4.  Imports (c.i.f, Rs Million) :</t>
  </si>
  <si>
    <t>* EOE consist of all those enterprises, previously operating with an EPZ certificate, and those enterprises manufacturing goods for exports and holding a registration certificate issued by the Board of Investment.</t>
  </si>
  <si>
    <r>
      <t>¹</t>
    </r>
    <r>
      <rPr>
        <sz val="10"/>
        <rFont val="Times New Roman"/>
        <family val="1"/>
      </rPr>
      <t xml:space="preserve">  revised</t>
    </r>
  </si>
  <si>
    <r>
      <t>²</t>
    </r>
    <r>
      <rPr>
        <sz val="10"/>
        <rFont val="Times New Roman"/>
        <family val="1"/>
      </rPr>
      <t xml:space="preserve">  provisional</t>
    </r>
  </si>
  <si>
    <t xml:space="preserve"> Jun. 2008</t>
  </si>
  <si>
    <t>Mar. 08 to Jun. 08</t>
  </si>
  <si>
    <t>Jun. 07 to Jun. 08</t>
  </si>
  <si>
    <t>Table 1.2: - Net change in number of enterprises by product group: June 2007 - June 2008, EOE* Sector</t>
  </si>
  <si>
    <t xml:space="preserve"> Mar. 2008</t>
  </si>
  <si>
    <t xml:space="preserve">       2nd quarter 2008</t>
  </si>
  <si>
    <t xml:space="preserve">       1st quarter 2008</t>
  </si>
  <si>
    <t>Table 1.3:- New enterprises and closures: 1st and 2nd quarter 2008, EOE* Sector</t>
  </si>
  <si>
    <t xml:space="preserve"> June 08</t>
  </si>
  <si>
    <t xml:space="preserve"> Jun. 08</t>
  </si>
  <si>
    <t xml:space="preserve"> Mar. 08</t>
  </si>
  <si>
    <t xml:space="preserve"> March 08</t>
  </si>
  <si>
    <t>Table 1.5:- Analysis of net change in EOE* employment: 2nd quarter 2008</t>
  </si>
  <si>
    <t>Evolution 2nd quarter 2008</t>
  </si>
  <si>
    <t>Table 1.6:- Employment by product group and sex:  June 2007- June 2008, EOE* Sector</t>
  </si>
  <si>
    <t>Table 1.7:- Net change in employment by product group: June 2007 - June 2008, EOE* Sector</t>
  </si>
  <si>
    <t xml:space="preserve"> Mar.08</t>
  </si>
  <si>
    <t xml:space="preserve"> June 2008</t>
  </si>
  <si>
    <t>Table 1.8:- Expatriate employment by product group and sex: June 2007 - June 2008,  EOE* Sector</t>
  </si>
  <si>
    <t>Value :Million Rupees</t>
  </si>
  <si>
    <t xml:space="preserve">1st Qr  </t>
  </si>
  <si>
    <t xml:space="preserve">2nd Qr </t>
  </si>
  <si>
    <t>Jan-Jun</t>
  </si>
  <si>
    <t xml:space="preserve">3rd Qr </t>
  </si>
  <si>
    <t xml:space="preserve">4th Qr </t>
  </si>
  <si>
    <t>A. Total exports ( f.o.b )</t>
  </si>
  <si>
    <t>B. Total imports ( c.i.f )</t>
  </si>
  <si>
    <t xml:space="preserve">     Raw materials</t>
  </si>
  <si>
    <t xml:space="preserve">    Machinery</t>
  </si>
  <si>
    <t xml:space="preserve">  Net Exports (A - B)</t>
  </si>
  <si>
    <t xml:space="preserve">  Net Exports as % of total exports</t>
  </si>
  <si>
    <t>Value (f.o.b) : Million Rupees</t>
  </si>
  <si>
    <t>SITC section/description</t>
  </si>
  <si>
    <t xml:space="preserve">1st Qr </t>
  </si>
  <si>
    <t>Total EOE Exports</t>
  </si>
  <si>
    <t xml:space="preserve"> 0 - Food and live animals</t>
  </si>
  <si>
    <t xml:space="preserve">     of  which :</t>
  </si>
  <si>
    <t>Fish &amp; fish preparations</t>
  </si>
  <si>
    <t xml:space="preserve"> 2 - Crude materials, inedible, except fuels</t>
  </si>
  <si>
    <t xml:space="preserve"> 5 - Chemicals and related products, n.e.s</t>
  </si>
  <si>
    <t xml:space="preserve"> 6 - Manufactured goods classified chiefly by material </t>
  </si>
  <si>
    <t>Textile yarn, fabrics, made up articles</t>
  </si>
  <si>
    <t>Pearls, precious  &amp; semi-precious stones</t>
  </si>
  <si>
    <t xml:space="preserve"> 7 - Machinery and transport equipment </t>
  </si>
  <si>
    <t xml:space="preserve"> 8 - Miscellaneous manufactured articles </t>
  </si>
  <si>
    <t>Articles of apparel and clothing</t>
  </si>
  <si>
    <t>Optical goods</t>
  </si>
  <si>
    <t>Watches and clocks</t>
  </si>
  <si>
    <t>Toys, games and sporting goods</t>
  </si>
  <si>
    <t>Jewellery, goldsmiths &amp; silversmiths wares</t>
  </si>
  <si>
    <t xml:space="preserve"> Other sections</t>
  </si>
  <si>
    <t>Value (c.i.f) : Million Rupees</t>
  </si>
  <si>
    <t>1st Qr</t>
  </si>
  <si>
    <t>2nd Qr</t>
  </si>
  <si>
    <t>3rd Qr</t>
  </si>
  <si>
    <t>4th Qr</t>
  </si>
  <si>
    <t>Total EOE Imports</t>
  </si>
  <si>
    <t xml:space="preserve">  0 - Food and live animals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</si>
  <si>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</si>
  <si>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</si>
  <si>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</si>
  <si>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</si>
  <si>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</si>
  <si>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</si>
  <si>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</si>
  <si>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</si>
  <si>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</t>
  </si>
  <si>
    <t xml:space="preserve">          Textile yarn and fabrics </t>
  </si>
  <si>
    <t xml:space="preserve">          Pearls, precious and semi-precious stones </t>
  </si>
  <si>
    <t xml:space="preserve">  7 -  Machinery &amp; transport equipment</t>
  </si>
  <si>
    <t xml:space="preserve">  8 -  Miscellaneous manufactured articles</t>
  </si>
  <si>
    <t xml:space="preserve">         Optical goods, watches &amp; clocks </t>
  </si>
  <si>
    <t xml:space="preserve">         Jewellery, goldsmiths &amp; silversmiths wares</t>
  </si>
  <si>
    <t>Value (f.o.b): Million Rupees</t>
  </si>
  <si>
    <t>Country of destination</t>
  </si>
  <si>
    <t>Europe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</si>
  <si>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</si>
  <si>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</si>
  <si>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</si>
  <si>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</si>
  <si>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</si>
  <si>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</si>
  <si>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</si>
  <si>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</si>
  <si>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</si>
  <si>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</si>
  <si>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</si>
  <si>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>Asia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</si>
  <si>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</si>
  <si>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</si>
  <si>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</si>
  <si>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</si>
  <si>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Other</t>
  </si>
  <si>
    <t>Africa</t>
  </si>
  <si>
    <t xml:space="preserve">   Malagasy, Republic of</t>
  </si>
  <si>
    <t xml:space="preserve">   Reunion</t>
  </si>
  <si>
    <t xml:space="preserve">   South Africa, Republic of</t>
  </si>
  <si>
    <t xml:space="preserve">   Zimbabwe</t>
  </si>
  <si>
    <t>America</t>
  </si>
  <si>
    <t xml:space="preserve">   Canada</t>
  </si>
  <si>
    <t xml:space="preserve">   U.S.A</t>
  </si>
  <si>
    <t>Oceania</t>
  </si>
  <si>
    <t xml:space="preserve">   Australia</t>
  </si>
  <si>
    <t xml:space="preserve">   New Zealand</t>
  </si>
  <si>
    <t>Value (c.i.f): Million Rupees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</si>
  <si>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</si>
  <si>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</si>
  <si>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</si>
  <si>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</si>
  <si>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</si>
  <si>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</si>
  <si>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</si>
  <si>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</si>
  <si>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</si>
  <si>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</si>
  <si>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</si>
  <si>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</si>
  <si>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</si>
  <si>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</si>
  <si>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</si>
  <si>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</si>
  <si>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</si>
  <si>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</si>
  <si>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</si>
  <si>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</si>
  <si>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</si>
  <si>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Malagasy, Republic of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</si>
  <si>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</si>
  <si>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</si>
  <si>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</si>
  <si>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</si>
  <si>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</si>
  <si>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</si>
  <si>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</si>
  <si>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r>
      <t xml:space="preserve">2007 </t>
    </r>
    <r>
      <rPr>
        <b/>
        <vertAlign val="superscript"/>
        <sz val="11"/>
        <rFont val="CG Times"/>
        <family val="0"/>
      </rPr>
      <t>1</t>
    </r>
  </si>
  <si>
    <r>
      <t xml:space="preserve">2007 </t>
    </r>
    <r>
      <rPr>
        <b/>
        <vertAlign val="superscript"/>
        <sz val="11"/>
        <rFont val="CG Times"/>
        <family val="1"/>
      </rPr>
      <t>1</t>
    </r>
  </si>
  <si>
    <r>
      <t xml:space="preserve">2008 </t>
    </r>
    <r>
      <rPr>
        <b/>
        <vertAlign val="superscript"/>
        <sz val="11"/>
        <rFont val="CG Times"/>
        <family val="0"/>
      </rPr>
      <t>2</t>
    </r>
  </si>
  <si>
    <r>
      <t>1</t>
    </r>
    <r>
      <rPr>
        <sz val="10"/>
        <rFont val="CG Times"/>
        <family val="1"/>
      </rPr>
      <t xml:space="preserve"> Revised      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 Provisional</t>
    </r>
  </si>
  <si>
    <r>
      <t xml:space="preserve">2007 </t>
    </r>
    <r>
      <rPr>
        <b/>
        <vertAlign val="superscript"/>
        <sz val="10"/>
        <rFont val="CG Times (W1)"/>
        <family val="0"/>
      </rPr>
      <t>1</t>
    </r>
  </si>
  <si>
    <r>
      <t>2007</t>
    </r>
    <r>
      <rPr>
        <b/>
        <vertAlign val="superscript"/>
        <sz val="10"/>
        <rFont val="CG Times (W1)"/>
        <family val="0"/>
      </rPr>
      <t xml:space="preserve"> 1</t>
    </r>
  </si>
  <si>
    <r>
      <t xml:space="preserve">2008 </t>
    </r>
    <r>
      <rPr>
        <b/>
        <vertAlign val="superscript"/>
        <sz val="10"/>
        <rFont val="Calibri"/>
        <family val="2"/>
      </rPr>
      <t>2</t>
    </r>
  </si>
  <si>
    <r>
      <t>1</t>
    </r>
    <r>
      <rPr>
        <sz val="10"/>
        <rFont val="CG Times"/>
        <family val="1"/>
      </rPr>
      <t xml:space="preserve"> Revised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 Provisional                         </t>
    </r>
  </si>
  <si>
    <r>
      <t xml:space="preserve">1 </t>
    </r>
    <r>
      <rPr>
        <sz val="10"/>
        <rFont val="CG Times (W1)"/>
        <family val="0"/>
      </rPr>
      <t xml:space="preserve">Revised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 Provisional</t>
    </r>
    <r>
      <rPr>
        <vertAlign val="superscript"/>
        <sz val="10"/>
        <rFont val="CG Times (W1)"/>
        <family val="0"/>
      </rPr>
      <t xml:space="preserve">      </t>
    </r>
    <r>
      <rPr>
        <sz val="10"/>
        <rFont val="CG Times (W1)"/>
        <family val="0"/>
      </rPr>
      <t xml:space="preserve">      </t>
    </r>
  </si>
  <si>
    <r>
      <t xml:space="preserve">2007 </t>
    </r>
    <r>
      <rPr>
        <b/>
        <vertAlign val="superscript"/>
        <sz val="10"/>
        <rFont val="CG Times"/>
        <family val="1"/>
      </rPr>
      <t>1</t>
    </r>
  </si>
  <si>
    <r>
      <t xml:space="preserve">   Hong Kong (S.A.R) </t>
    </r>
    <r>
      <rPr>
        <vertAlign val="superscript"/>
        <sz val="10"/>
        <rFont val="CG Times"/>
        <family val="1"/>
      </rPr>
      <t>3</t>
    </r>
  </si>
  <si>
    <r>
      <t>1</t>
    </r>
    <r>
      <rPr>
        <sz val="10"/>
        <rFont val="CG Times"/>
        <family val="1"/>
      </rPr>
      <t xml:space="preserve"> Revised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Provisional         </t>
    </r>
    <r>
      <rPr>
        <vertAlign val="superscript"/>
        <sz val="10"/>
        <rFont val="CG Times"/>
        <family val="1"/>
      </rPr>
      <t xml:space="preserve"> 3 </t>
    </r>
    <r>
      <rPr>
        <sz val="10"/>
        <rFont val="CG Times"/>
        <family val="1"/>
      </rPr>
      <t>Special Administrative Region of China</t>
    </r>
  </si>
  <si>
    <r>
      <t xml:space="preserve">    Hong Kong (S.A.R)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</t>
    </r>
  </si>
  <si>
    <t>Table 1.1:- Main economic indicators: 1996 - 2007, EOE Sector</t>
  </si>
  <si>
    <t>Table 1.9 :- Net EOE exports, 2006 - 2008</t>
  </si>
  <si>
    <t>Table 1.10 :- EOE exports of selected commodities by section, 2006 - 2008</t>
  </si>
  <si>
    <t>Table 1.11 :- EOE imports of selected commodities by section, 2006 - 2008</t>
  </si>
  <si>
    <t>Table 1.12 :- EOE exports by country of destination, 2006 - 2008</t>
  </si>
  <si>
    <t>Table 1.13 :- EOE imports by  country of origin, 2006 - 2008</t>
  </si>
  <si>
    <t>Table 1.4:- Employment by size and sex: June 2007 - June 2008,   EOE* Sector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</si>
</sst>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"/>
    <numFmt numFmtId="173" formatCode="\(#,##0\)\ \ \ \ "/>
    <numFmt numFmtId="174" formatCode="\(#,##0\)"/>
    <numFmt numFmtId="175" formatCode="\(\-#,##0\)"/>
    <numFmt numFmtId="176" formatCode="#,##0\ "/>
    <numFmt numFmtId="177" formatCode="#,##0\ \ "/>
    <numFmt numFmtId="178" formatCode="General\ \ \ \ \ \ \ \ \ \ \ \ \ \ \ \ \ \ \ \ \ \ \ \ \ \ \ \ \ \ \ \ \ \ \ \ \ \ \ \ \ \ \ \ \ \ \ \ \ \ \ \ "/>
    <numFmt numFmtId="179" formatCode="\+#,##0\ \ "/>
    <numFmt numFmtId="180" formatCode="0.0\ \ "/>
    <numFmt numFmtId="181" formatCode="\(General\)\ \ "/>
    <numFmt numFmtId="182" formatCode="\+0.0\ \ "/>
    <numFmt numFmtId="183" formatCode="#,##0\ \ \ "/>
    <numFmt numFmtId="184" formatCode="\(#,##0\)\ \ "/>
    <numFmt numFmtId="185" formatCode="\+#,##0\ "/>
    <numFmt numFmtId="186" formatCode="\(#,##0\)\ \ \ \ \ \ "/>
    <numFmt numFmtId="187" formatCode="\(#,##0\)\ \ \ \ \ \ \ "/>
    <numFmt numFmtId="188" formatCode="#,##0\ \ \ \ \ \ "/>
    <numFmt numFmtId="189" formatCode="\(#,##0\)\ \ \ "/>
    <numFmt numFmtId="190" formatCode="\(#,##0\)\ "/>
    <numFmt numFmtId="191" formatCode="#,##0\ \ \ \ \ \ \ \ \ "/>
    <numFmt numFmtId="192" formatCode="mmmm\ yyyy"/>
    <numFmt numFmtId="193" formatCode="\(0\)"/>
    <numFmt numFmtId="194" formatCode="\-0.0\ \ \ "/>
    <numFmt numFmtId="195" formatCode="\-#,##0\ \ \ "/>
    <numFmt numFmtId="196" formatCode="0\ \ "/>
    <numFmt numFmtId="197" formatCode="\-\ #,##0"/>
    <numFmt numFmtId="198" formatCode="\(#,##0\)\ \ \ \ \ \ \ \ \ "/>
    <numFmt numFmtId="199" formatCode="#,##0\ \ \ \ \ "/>
    <numFmt numFmtId="200" formatCode="\+#,##0.0\ \ "/>
    <numFmt numFmtId="201" formatCode="0."/>
    <numFmt numFmtId="202" formatCode="\ \ \ \ \ \ \-\ \ "/>
    <numFmt numFmtId="203" formatCode="\ \ \ \ \-\ \ "/>
    <numFmt numFmtId="204" formatCode="\ \ \ \-\ \ "/>
    <numFmt numFmtId="205" formatCode="\ \ \ \-\ \ \ \ "/>
    <numFmt numFmtId="206" formatCode="\ \ \ \-\ \ \ "/>
    <numFmt numFmtId="207" formatCode="General\ \ "/>
    <numFmt numFmtId="208" formatCode="\ \ \ \-\ \ \ \ \ "/>
    <numFmt numFmtId="209" formatCode="\ \ \ \-\ "/>
    <numFmt numFmtId="210" formatCode="\ \ \ \-\ \ \ \ \ \ "/>
    <numFmt numFmtId="211" formatCode="0.0"/>
    <numFmt numFmtId="212" formatCode="\ \ \ \ \ \-\ \ "/>
  </numFmts>
  <fonts count="69">
    <font>
      <sz val="10"/>
      <name val="Arial"/>
      <family val="0"/>
    </font>
    <font>
      <sz val="10"/>
      <name val="Helv"/>
      <family val="0"/>
    </font>
    <font>
      <sz val="10"/>
      <name val="CG Times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12"/>
      <name val="CG Times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G Times"/>
      <family val="1"/>
    </font>
    <font>
      <u val="single"/>
      <sz val="14"/>
      <name val="CG Times"/>
      <family val="1"/>
    </font>
    <font>
      <b/>
      <sz val="10"/>
      <name val="CG Times"/>
      <family val="0"/>
    </font>
    <font>
      <b/>
      <sz val="12"/>
      <name val="CG Times"/>
      <family val="1"/>
    </font>
    <font>
      <u val="single"/>
      <sz val="10"/>
      <name val="CG Times"/>
      <family val="1"/>
    </font>
    <font>
      <b/>
      <sz val="11"/>
      <name val="CG Times"/>
      <family val="1"/>
    </font>
    <font>
      <u val="single"/>
      <sz val="11"/>
      <name val="CG Times"/>
      <family val="1"/>
    </font>
    <font>
      <sz val="11"/>
      <name val="CG Times"/>
      <family val="1"/>
    </font>
    <font>
      <sz val="10"/>
      <name val="CG Times (W1)"/>
      <family val="0"/>
    </font>
    <font>
      <b/>
      <vertAlign val="superscript"/>
      <sz val="11"/>
      <name val="CG Times"/>
      <family val="0"/>
    </font>
    <font>
      <i/>
      <sz val="11"/>
      <name val="CG Times"/>
      <family val="1"/>
    </font>
    <font>
      <b/>
      <i/>
      <sz val="11"/>
      <name val="CG Times"/>
      <family val="0"/>
    </font>
    <font>
      <vertAlign val="superscript"/>
      <sz val="10"/>
      <name val="CG Times"/>
      <family val="1"/>
    </font>
    <font>
      <b/>
      <sz val="14"/>
      <name val="CG Times (W1)"/>
      <family val="0"/>
    </font>
    <font>
      <b/>
      <sz val="12"/>
      <name val="CG Times (W1)"/>
      <family val="0"/>
    </font>
    <font>
      <b/>
      <sz val="10"/>
      <name val="Helv"/>
      <family val="0"/>
    </font>
    <font>
      <sz val="12"/>
      <name val="CG Times (W1)"/>
      <family val="0"/>
    </font>
    <font>
      <b/>
      <sz val="10"/>
      <name val="CG Times (W1)"/>
      <family val="0"/>
    </font>
    <font>
      <b/>
      <vertAlign val="superscript"/>
      <sz val="10"/>
      <name val="CG Times (W1)"/>
      <family val="0"/>
    </font>
    <font>
      <b/>
      <vertAlign val="superscript"/>
      <sz val="10"/>
      <name val="Calibri"/>
      <family val="2"/>
    </font>
    <font>
      <b/>
      <u val="single"/>
      <sz val="10"/>
      <name val="CG Times (W1)"/>
      <family val="0"/>
    </font>
    <font>
      <b/>
      <u val="single"/>
      <sz val="10"/>
      <name val="CG Times"/>
      <family val="1"/>
    </font>
    <font>
      <b/>
      <sz val="10"/>
      <color indexed="8"/>
      <name val="CG Times"/>
      <family val="1"/>
    </font>
    <font>
      <i/>
      <sz val="10"/>
      <name val="CG Times (W1)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vertAlign val="superscript"/>
      <sz val="10"/>
      <name val="CG Times (W1)"/>
      <family val="0"/>
    </font>
    <font>
      <b/>
      <vertAlign val="superscript"/>
      <sz val="10"/>
      <name val="CG Times"/>
      <family val="1"/>
    </font>
    <font>
      <b/>
      <i/>
      <sz val="10"/>
      <name val="CG Times (W1)"/>
      <family val="1"/>
    </font>
    <font>
      <sz val="10"/>
      <name val="MS Sans Serif"/>
      <family val="2"/>
    </font>
    <font>
      <sz val="10"/>
      <color indexed="8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5" fillId="0" borderId="10" xfId="60" applyNumberFormat="1" applyFont="1" applyBorder="1" applyAlignment="1" applyProtection="1">
      <alignment horizontal="right"/>
      <protection/>
    </xf>
    <xf numFmtId="0" fontId="6" fillId="0" borderId="0" xfId="60" applyFont="1">
      <alignment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3" fillId="0" borderId="11" xfId="61" applyFont="1" applyBorder="1" applyAlignment="1">
      <alignment horizontal="centerContinuous" vertical="center"/>
      <protection/>
    </xf>
    <xf numFmtId="0" fontId="7" fillId="0" borderId="11" xfId="61" applyFont="1" applyBorder="1" applyAlignment="1">
      <alignment horizontal="centerContinuous"/>
      <protection/>
    </xf>
    <xf numFmtId="0" fontId="7" fillId="0" borderId="12" xfId="61" applyFont="1" applyBorder="1" applyAlignment="1">
      <alignment horizontal="centerContinuous"/>
      <protection/>
    </xf>
    <xf numFmtId="17" fontId="7" fillId="0" borderId="13" xfId="61" applyNumberFormat="1" applyFont="1" applyBorder="1" applyAlignment="1">
      <alignment horizontal="centerContinuous" vertical="center"/>
      <protection/>
    </xf>
    <xf numFmtId="17" fontId="7" fillId="0" borderId="10" xfId="61" applyNumberFormat="1" applyFont="1" applyBorder="1" applyAlignment="1">
      <alignment horizontal="centerContinuous" vertical="center"/>
      <protection/>
    </xf>
    <xf numFmtId="0" fontId="7" fillId="0" borderId="14" xfId="61" applyFont="1" applyBorder="1" applyAlignment="1">
      <alignment horizontal="centerContinuous" vertical="center"/>
      <protection/>
    </xf>
    <xf numFmtId="0" fontId="7" fillId="0" borderId="0" xfId="61" applyFont="1" applyAlignment="1">
      <alignment vertical="center"/>
      <protection/>
    </xf>
    <xf numFmtId="17" fontId="7" fillId="0" borderId="15" xfId="61" applyNumberFormat="1" applyFont="1" applyBorder="1" applyAlignment="1">
      <alignment horizontal="centerContinuous" vertical="center"/>
      <protection/>
    </xf>
    <xf numFmtId="17" fontId="7" fillId="0" borderId="16" xfId="61" applyNumberFormat="1" applyFont="1" applyBorder="1" applyAlignment="1">
      <alignment horizontal="centerContinuous" vertical="center"/>
      <protection/>
    </xf>
    <xf numFmtId="17" fontId="7" fillId="0" borderId="12" xfId="61" applyNumberFormat="1" applyFont="1" applyBorder="1" applyAlignment="1">
      <alignment horizontal="centerContinuous" vertical="center"/>
      <protection/>
    </xf>
    <xf numFmtId="17" fontId="7" fillId="0" borderId="17" xfId="61" applyNumberFormat="1" applyFont="1" applyBorder="1" applyAlignment="1">
      <alignment horizontal="centerContinuous" vertical="center"/>
      <protection/>
    </xf>
    <xf numFmtId="3" fontId="7" fillId="0" borderId="0" xfId="61" applyNumberFormat="1" applyFont="1" applyBorder="1" applyAlignment="1">
      <alignment horizontal="right"/>
      <protection/>
    </xf>
    <xf numFmtId="3" fontId="7" fillId="0" borderId="18" xfId="61" applyNumberFormat="1" applyFont="1" applyBorder="1" applyAlignment="1">
      <alignment/>
      <protection/>
    </xf>
    <xf numFmtId="189" fontId="7" fillId="0" borderId="18" xfId="61" applyNumberFormat="1" applyFont="1" applyBorder="1" applyAlignment="1">
      <alignment/>
      <protection/>
    </xf>
    <xf numFmtId="3" fontId="7" fillId="0" borderId="0" xfId="61" applyNumberFormat="1" applyFont="1" applyBorder="1" applyAlignment="1">
      <alignment horizontal="right" vertical="center"/>
      <protection/>
    </xf>
    <xf numFmtId="3" fontId="3" fillId="0" borderId="12" xfId="61" applyNumberFormat="1" applyFont="1" applyBorder="1" applyAlignment="1">
      <alignment vertical="center"/>
      <protection/>
    </xf>
    <xf numFmtId="3" fontId="3" fillId="0" borderId="16" xfId="64" applyNumberFormat="1" applyFont="1" applyBorder="1" applyAlignment="1">
      <alignment vertical="center"/>
      <protection/>
    </xf>
    <xf numFmtId="0" fontId="7" fillId="0" borderId="0" xfId="64" applyFont="1">
      <alignment/>
      <protection/>
    </xf>
    <xf numFmtId="3" fontId="7" fillId="0" borderId="19" xfId="61" applyNumberFormat="1" applyFont="1" applyBorder="1" applyAlignment="1">
      <alignment horizontal="right"/>
      <protection/>
    </xf>
    <xf numFmtId="3" fontId="7" fillId="0" borderId="18" xfId="61" applyNumberFormat="1" applyFont="1" applyBorder="1" applyAlignment="1">
      <alignment horizontal="right"/>
      <protection/>
    </xf>
    <xf numFmtId="3" fontId="7" fillId="0" borderId="0" xfId="62" applyNumberFormat="1" applyFont="1" applyBorder="1" applyAlignment="1">
      <alignment horizontal="right"/>
      <protection/>
    </xf>
    <xf numFmtId="3" fontId="7" fillId="0" borderId="20" xfId="62" applyNumberFormat="1" applyFont="1" applyBorder="1" applyAlignment="1">
      <alignment horizontal="right"/>
      <protection/>
    </xf>
    <xf numFmtId="3" fontId="7" fillId="0" borderId="19" xfId="62" applyNumberFormat="1" applyFont="1" applyBorder="1" applyAlignment="1">
      <alignment horizontal="right"/>
      <protection/>
    </xf>
    <xf numFmtId="3" fontId="7" fillId="0" borderId="21" xfId="62" applyNumberFormat="1" applyFont="1" applyBorder="1" applyAlignment="1">
      <alignment horizontal="right"/>
      <protection/>
    </xf>
    <xf numFmtId="3" fontId="3" fillId="0" borderId="11" xfId="64" applyNumberFormat="1" applyFont="1" applyBorder="1" applyAlignment="1">
      <alignment vertical="center"/>
      <protection/>
    </xf>
    <xf numFmtId="3" fontId="3" fillId="0" borderId="12" xfId="64" applyNumberFormat="1" applyFont="1" applyBorder="1" applyAlignment="1">
      <alignment vertical="center"/>
      <protection/>
    </xf>
    <xf numFmtId="3" fontId="7" fillId="0" borderId="22" xfId="62" applyNumberFormat="1" applyFont="1" applyBorder="1" applyAlignment="1">
      <alignment horizontal="right"/>
      <protection/>
    </xf>
    <xf numFmtId="0" fontId="8" fillId="0" borderId="0" xfId="63" applyFont="1">
      <alignment/>
      <protection/>
    </xf>
    <xf numFmtId="0" fontId="7" fillId="0" borderId="0" xfId="63" applyFont="1">
      <alignment/>
      <protection/>
    </xf>
    <xf numFmtId="0" fontId="7" fillId="0" borderId="10" xfId="63" applyFont="1" applyBorder="1" applyAlignment="1">
      <alignment horizontal="centerContinuous"/>
      <protection/>
    </xf>
    <xf numFmtId="0" fontId="7" fillId="0" borderId="14" xfId="63" applyFont="1" applyBorder="1" applyAlignment="1">
      <alignment horizontal="centerContinuous"/>
      <protection/>
    </xf>
    <xf numFmtId="17" fontId="3" fillId="0" borderId="23" xfId="63" applyNumberFormat="1" applyFont="1" applyBorder="1" applyAlignment="1">
      <alignment horizontal="centerContinuous" vertical="center"/>
      <protection/>
    </xf>
    <xf numFmtId="0" fontId="7" fillId="0" borderId="23" xfId="63" applyFont="1" applyBorder="1" applyAlignment="1">
      <alignment horizontal="centerContinuous"/>
      <protection/>
    </xf>
    <xf numFmtId="0" fontId="7" fillId="0" borderId="24" xfId="63" applyFont="1" applyBorder="1" applyAlignment="1">
      <alignment horizontal="centerContinuous"/>
      <protection/>
    </xf>
    <xf numFmtId="17" fontId="7" fillId="0" borderId="25" xfId="63" applyNumberFormat="1" applyFont="1" applyBorder="1" applyAlignment="1">
      <alignment horizontal="center" vertical="center"/>
      <protection/>
    </xf>
    <xf numFmtId="17" fontId="7" fillId="0" borderId="26" xfId="63" applyNumberFormat="1" applyFont="1" applyBorder="1" applyAlignment="1">
      <alignment horizontal="center" vertical="center"/>
      <protection/>
    </xf>
    <xf numFmtId="188" fontId="7" fillId="0" borderId="27" xfId="63" applyNumberFormat="1" applyFont="1" applyBorder="1" applyAlignment="1">
      <alignment horizontal="right"/>
      <protection/>
    </xf>
    <xf numFmtId="188" fontId="7" fillId="0" borderId="0" xfId="63" applyNumberFormat="1" applyFont="1" applyAlignment="1">
      <alignment horizontal="right"/>
      <protection/>
    </xf>
    <xf numFmtId="186" fontId="7" fillId="0" borderId="27" xfId="63" applyNumberFormat="1" applyFont="1" applyBorder="1" applyAlignment="1">
      <alignment horizontal="right"/>
      <protection/>
    </xf>
    <xf numFmtId="186" fontId="7" fillId="0" borderId="0" xfId="63" applyNumberFormat="1" applyFont="1" applyAlignment="1">
      <alignment horizontal="right"/>
      <protection/>
    </xf>
    <xf numFmtId="0" fontId="7" fillId="0" borderId="0" xfId="63" applyFont="1" applyAlignment="1">
      <alignment horizontal="right"/>
      <protection/>
    </xf>
    <xf numFmtId="188" fontId="7" fillId="0" borderId="28" xfId="63" applyNumberFormat="1" applyFont="1" applyBorder="1" applyAlignment="1">
      <alignment horizontal="right"/>
      <protection/>
    </xf>
    <xf numFmtId="188" fontId="3" fillId="0" borderId="29" xfId="63" applyNumberFormat="1" applyFont="1" applyBorder="1" applyAlignment="1">
      <alignment horizontal="right" vertical="center"/>
      <protection/>
    </xf>
    <xf numFmtId="0" fontId="7" fillId="0" borderId="0" xfId="64" applyFont="1" applyAlignment="1">
      <alignment/>
      <protection/>
    </xf>
    <xf numFmtId="17" fontId="3" fillId="0" borderId="30" xfId="64" applyNumberFormat="1" applyFont="1" applyBorder="1" applyAlignment="1">
      <alignment horizontal="centerContinuous" vertical="center"/>
      <protection/>
    </xf>
    <xf numFmtId="0" fontId="7" fillId="0" borderId="30" xfId="64" applyFont="1" applyBorder="1" applyAlignment="1">
      <alignment horizontal="centerContinuous"/>
      <protection/>
    </xf>
    <xf numFmtId="0" fontId="7" fillId="0" borderId="31" xfId="64" applyFont="1" applyBorder="1" applyAlignment="1">
      <alignment horizontal="centerContinuous"/>
      <protection/>
    </xf>
    <xf numFmtId="17" fontId="3" fillId="0" borderId="0" xfId="64" applyNumberFormat="1" applyFont="1" applyBorder="1" applyAlignment="1">
      <alignment horizontal="centerContinuous" vertical="center"/>
      <protection/>
    </xf>
    <xf numFmtId="0" fontId="7" fillId="0" borderId="0" xfId="64" applyFont="1" applyBorder="1" applyAlignment="1">
      <alignment horizontal="centerContinuous"/>
      <protection/>
    </xf>
    <xf numFmtId="0" fontId="7" fillId="0" borderId="18" xfId="64" applyFont="1" applyBorder="1" applyAlignment="1">
      <alignment horizontal="centerContinuous"/>
      <protection/>
    </xf>
    <xf numFmtId="17" fontId="7" fillId="0" borderId="15" xfId="64" applyNumberFormat="1" applyFont="1" applyBorder="1" applyAlignment="1">
      <alignment horizontal="centerContinuous" vertical="center"/>
      <protection/>
    </xf>
    <xf numFmtId="17" fontId="7" fillId="0" borderId="16" xfId="64" applyNumberFormat="1" applyFont="1" applyBorder="1" applyAlignment="1">
      <alignment horizontal="centerContinuous" vertical="center"/>
      <protection/>
    </xf>
    <xf numFmtId="17" fontId="7" fillId="0" borderId="12" xfId="64" applyNumberFormat="1" applyFont="1" applyBorder="1" applyAlignment="1">
      <alignment horizontal="centerContinuous" vertical="center"/>
      <protection/>
    </xf>
    <xf numFmtId="3" fontId="7" fillId="0" borderId="20" xfId="64" applyNumberFormat="1" applyFont="1" applyBorder="1" applyAlignment="1">
      <alignment/>
      <protection/>
    </xf>
    <xf numFmtId="3" fontId="7" fillId="0" borderId="19" xfId="64" applyNumberFormat="1" applyFont="1" applyBorder="1" applyAlignment="1">
      <alignment/>
      <protection/>
    </xf>
    <xf numFmtId="3" fontId="7" fillId="0" borderId="0" xfId="64" applyNumberFormat="1" applyFont="1" applyAlignment="1">
      <alignment/>
      <protection/>
    </xf>
    <xf numFmtId="3" fontId="7" fillId="0" borderId="18" xfId="64" applyNumberFormat="1" applyFont="1" applyBorder="1" applyAlignment="1">
      <alignment/>
      <protection/>
    </xf>
    <xf numFmtId="3" fontId="7" fillId="0" borderId="0" xfId="64" applyNumberFormat="1" applyFont="1">
      <alignment/>
      <protection/>
    </xf>
    <xf numFmtId="174" fontId="7" fillId="0" borderId="19" xfId="64" applyNumberFormat="1" applyFont="1" applyBorder="1" applyAlignment="1">
      <alignment/>
      <protection/>
    </xf>
    <xf numFmtId="174" fontId="7" fillId="0" borderId="0" xfId="64" applyNumberFormat="1" applyFont="1" applyAlignment="1">
      <alignment horizontal="right"/>
      <protection/>
    </xf>
    <xf numFmtId="174" fontId="7" fillId="0" borderId="18" xfId="64" applyNumberFormat="1" applyFont="1" applyBorder="1" applyAlignment="1">
      <alignment/>
      <protection/>
    </xf>
    <xf numFmtId="174" fontId="7" fillId="0" borderId="0" xfId="64" applyNumberFormat="1" applyFont="1" applyAlignment="1">
      <alignment/>
      <protection/>
    </xf>
    <xf numFmtId="3" fontId="7" fillId="0" borderId="28" xfId="64" applyNumberFormat="1" applyFont="1" applyBorder="1" applyAlignment="1">
      <alignment/>
      <protection/>
    </xf>
    <xf numFmtId="3" fontId="7" fillId="0" borderId="0" xfId="64" applyNumberFormat="1" applyFont="1" applyBorder="1" applyAlignment="1">
      <alignment/>
      <protection/>
    </xf>
    <xf numFmtId="188" fontId="7" fillId="0" borderId="0" xfId="64" applyNumberFormat="1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3" fillId="0" borderId="31" xfId="0" applyFont="1" applyBorder="1" applyAlignment="1">
      <alignment horizontal="centerContinuous" vertical="center"/>
    </xf>
    <xf numFmtId="178" fontId="11" fillId="0" borderId="0" xfId="60" applyNumberFormat="1" applyFont="1" applyAlignment="1">
      <alignment/>
      <protection/>
    </xf>
    <xf numFmtId="0" fontId="7" fillId="0" borderId="0" xfId="60" applyFont="1">
      <alignment/>
      <protection/>
    </xf>
    <xf numFmtId="176" fontId="7" fillId="0" borderId="0" xfId="60" applyNumberFormat="1" applyFont="1">
      <alignment/>
      <protection/>
    </xf>
    <xf numFmtId="0" fontId="5" fillId="0" borderId="0" xfId="60" applyFont="1" applyAlignment="1">
      <alignment horizontal="right"/>
      <protection/>
    </xf>
    <xf numFmtId="0" fontId="7" fillId="0" borderId="0" xfId="60" applyFont="1" applyBorder="1">
      <alignment/>
      <protection/>
    </xf>
    <xf numFmtId="0" fontId="7" fillId="0" borderId="13" xfId="60" applyFont="1" applyBorder="1">
      <alignment/>
      <protection/>
    </xf>
    <xf numFmtId="1" fontId="5" fillId="0" borderId="10" xfId="60" applyNumberFormat="1" applyFont="1" applyBorder="1" applyAlignment="1" applyProtection="1">
      <alignment horizontal="right"/>
      <protection/>
    </xf>
    <xf numFmtId="180" fontId="7" fillId="0" borderId="0" xfId="60" applyNumberFormat="1" applyFont="1">
      <alignment/>
      <protection/>
    </xf>
    <xf numFmtId="0" fontId="7" fillId="0" borderId="32" xfId="60" applyFont="1" applyBorder="1">
      <alignment/>
      <protection/>
    </xf>
    <xf numFmtId="176" fontId="7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>
      <alignment/>
      <protection/>
    </xf>
    <xf numFmtId="0" fontId="8" fillId="0" borderId="0" xfId="62" applyFont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>
      <alignment/>
      <protection/>
    </xf>
    <xf numFmtId="0" fontId="7" fillId="0" borderId="0" xfId="62" applyFont="1" applyAlignment="1">
      <alignment horizontal="left"/>
      <protection/>
    </xf>
    <xf numFmtId="0" fontId="7" fillId="0" borderId="0" xfId="62" applyFont="1">
      <alignment/>
      <protection/>
    </xf>
    <xf numFmtId="0" fontId="3" fillId="0" borderId="10" xfId="62" applyNumberFormat="1" applyFont="1" applyBorder="1" applyAlignment="1">
      <alignment horizontal="centerContinuous" vertical="center"/>
      <protection/>
    </xf>
    <xf numFmtId="0" fontId="7" fillId="0" borderId="10" xfId="62" applyFont="1" applyBorder="1" applyAlignment="1">
      <alignment horizontal="centerContinuous"/>
      <protection/>
    </xf>
    <xf numFmtId="0" fontId="7" fillId="0" borderId="30" xfId="62" applyFont="1" applyBorder="1" applyAlignment="1">
      <alignment horizontal="centerContinuous"/>
      <protection/>
    </xf>
    <xf numFmtId="0" fontId="7" fillId="0" borderId="12" xfId="62" applyFont="1" applyBorder="1">
      <alignment/>
      <protection/>
    </xf>
    <xf numFmtId="0" fontId="7" fillId="0" borderId="18" xfId="62" applyFont="1" applyBorder="1">
      <alignment/>
      <protection/>
    </xf>
    <xf numFmtId="17" fontId="7" fillId="0" borderId="33" xfId="62" applyNumberFormat="1" applyFont="1" applyBorder="1" applyAlignment="1">
      <alignment horizontal="centerContinuous" vertical="center"/>
      <protection/>
    </xf>
    <xf numFmtId="17" fontId="7" fillId="0" borderId="25" xfId="62" applyNumberFormat="1" applyFont="1" applyBorder="1" applyAlignment="1">
      <alignment horizontal="centerContinuous" vertical="center"/>
      <protection/>
    </xf>
    <xf numFmtId="0" fontId="7" fillId="0" borderId="26" xfId="62" applyFont="1" applyBorder="1" applyAlignment="1">
      <alignment horizontal="centerContinuous" vertical="center"/>
      <protection/>
    </xf>
    <xf numFmtId="17" fontId="7" fillId="0" borderId="34" xfId="62" applyNumberFormat="1" applyFont="1" applyBorder="1" applyAlignment="1">
      <alignment horizontal="centerContinuous" vertical="center"/>
      <protection/>
    </xf>
    <xf numFmtId="0" fontId="7" fillId="0" borderId="25" xfId="62" applyFont="1" applyBorder="1" applyAlignment="1">
      <alignment horizontal="centerContinuous" vertical="center"/>
      <protection/>
    </xf>
    <xf numFmtId="0" fontId="7" fillId="0" borderId="35" xfId="62" applyFont="1" applyBorder="1" applyAlignment="1">
      <alignment horizontal="centerContinuous" vertical="center"/>
      <protection/>
    </xf>
    <xf numFmtId="0" fontId="7" fillId="0" borderId="36" xfId="62" applyFont="1" applyBorder="1">
      <alignment/>
      <protection/>
    </xf>
    <xf numFmtId="188" fontId="7" fillId="0" borderId="0" xfId="62" applyNumberFormat="1" applyFont="1" applyBorder="1" applyAlignment="1">
      <alignment horizontal="center"/>
      <protection/>
    </xf>
    <xf numFmtId="3" fontId="7" fillId="0" borderId="0" xfId="62" applyNumberFormat="1" applyFont="1" applyAlignment="1">
      <alignment horizontal="right"/>
      <protection/>
    </xf>
    <xf numFmtId="0" fontId="3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187" fontId="7" fillId="0" borderId="18" xfId="61" applyNumberFormat="1" applyFont="1" applyBorder="1" applyAlignment="1">
      <alignment horizontal="right"/>
      <protection/>
    </xf>
    <xf numFmtId="174" fontId="7" fillId="0" borderId="0" xfId="61" applyNumberFormat="1" applyFont="1" applyBorder="1" applyAlignment="1">
      <alignment horizontal="right"/>
      <protection/>
    </xf>
    <xf numFmtId="190" fontId="7" fillId="0" borderId="19" xfId="61" applyNumberFormat="1" applyFont="1" applyBorder="1" applyAlignment="1">
      <alignment horizontal="right"/>
      <protection/>
    </xf>
    <xf numFmtId="190" fontId="7" fillId="0" borderId="18" xfId="61" applyNumberFormat="1" applyFont="1" applyBorder="1" applyAlignment="1">
      <alignment horizontal="right"/>
      <protection/>
    </xf>
    <xf numFmtId="3" fontId="3" fillId="0" borderId="16" xfId="61" applyNumberFormat="1" applyFont="1" applyBorder="1" applyAlignment="1">
      <alignment horizontal="right" vertical="center"/>
      <protection/>
    </xf>
    <xf numFmtId="3" fontId="3" fillId="0" borderId="11" xfId="61" applyNumberFormat="1" applyFont="1" applyBorder="1" applyAlignment="1">
      <alignment horizontal="right" vertical="center"/>
      <protection/>
    </xf>
    <xf numFmtId="3" fontId="3" fillId="0" borderId="12" xfId="61" applyNumberFormat="1" applyFont="1" applyBorder="1" applyAlignment="1">
      <alignment horizontal="right" vertical="center"/>
      <protection/>
    </xf>
    <xf numFmtId="3" fontId="3" fillId="0" borderId="10" xfId="62" applyNumberFormat="1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3" fontId="10" fillId="0" borderId="37" xfId="62" applyNumberFormat="1" applyFont="1" applyBorder="1" applyAlignment="1">
      <alignment horizontal="center" vertical="center"/>
      <protection/>
    </xf>
    <xf numFmtId="0" fontId="7" fillId="0" borderId="38" xfId="62" applyFont="1" applyBorder="1" applyAlignment="1">
      <alignment horizontal="center" vertical="center"/>
      <protection/>
    </xf>
    <xf numFmtId="172" fontId="3" fillId="0" borderId="12" xfId="0" applyNumberFormat="1" applyFont="1" applyBorder="1" applyAlignment="1">
      <alignment vertical="center"/>
    </xf>
    <xf numFmtId="3" fontId="3" fillId="0" borderId="21" xfId="62" applyNumberFormat="1" applyFont="1" applyBorder="1" applyAlignment="1">
      <alignment horizontal="right" vertical="center"/>
      <protection/>
    </xf>
    <xf numFmtId="3" fontId="10" fillId="0" borderId="39" xfId="62" applyNumberFormat="1" applyFont="1" applyBorder="1" applyAlignment="1">
      <alignment horizontal="right" vertical="center"/>
      <protection/>
    </xf>
    <xf numFmtId="3" fontId="3" fillId="0" borderId="22" xfId="62" applyNumberFormat="1" applyFont="1" applyBorder="1" applyAlignment="1">
      <alignment horizontal="right" vertical="center"/>
      <protection/>
    </xf>
    <xf numFmtId="3" fontId="3" fillId="0" borderId="10" xfId="62" applyNumberFormat="1" applyFont="1" applyBorder="1" applyAlignment="1">
      <alignment horizontal="right" vertical="center"/>
      <protection/>
    </xf>
    <xf numFmtId="3" fontId="10" fillId="0" borderId="37" xfId="62" applyNumberFormat="1" applyFont="1" applyBorder="1" applyAlignment="1">
      <alignment horizontal="right" vertical="center"/>
      <protection/>
    </xf>
    <xf numFmtId="3" fontId="10" fillId="0" borderId="40" xfId="62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3" fontId="7" fillId="0" borderId="38" xfId="61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4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61" applyFont="1">
      <alignment/>
      <protection/>
    </xf>
    <xf numFmtId="0" fontId="11" fillId="0" borderId="0" xfId="62" applyFont="1" applyAlignment="1">
      <alignment horizontal="left"/>
      <protection/>
    </xf>
    <xf numFmtId="0" fontId="11" fillId="0" borderId="0" xfId="0" applyFont="1" applyAlignment="1">
      <alignment/>
    </xf>
    <xf numFmtId="0" fontId="11" fillId="0" borderId="0" xfId="63" applyFont="1">
      <alignment/>
      <protection/>
    </xf>
    <xf numFmtId="0" fontId="11" fillId="0" borderId="0" xfId="64" applyFont="1">
      <alignment/>
      <protection/>
    </xf>
    <xf numFmtId="174" fontId="7" fillId="0" borderId="19" xfId="64" applyNumberFormat="1" applyFont="1" applyBorder="1" applyAlignment="1">
      <alignment horizontal="right"/>
      <protection/>
    </xf>
    <xf numFmtId="193" fontId="7" fillId="0" borderId="20" xfId="61" applyNumberFormat="1" applyFont="1" applyBorder="1" applyAlignment="1">
      <alignment horizontal="right"/>
      <protection/>
    </xf>
    <xf numFmtId="174" fontId="7" fillId="0" borderId="19" xfId="61" applyNumberFormat="1" applyFont="1" applyBorder="1" applyAlignment="1">
      <alignment horizontal="right"/>
      <protection/>
    </xf>
    <xf numFmtId="188" fontId="3" fillId="0" borderId="11" xfId="63" applyNumberFormat="1" applyFont="1" applyBorder="1" applyAlignment="1">
      <alignment horizontal="right" vertical="center"/>
      <protection/>
    </xf>
    <xf numFmtId="0" fontId="17" fillId="0" borderId="0" xfId="60" applyFont="1">
      <alignment/>
      <protection/>
    </xf>
    <xf numFmtId="176" fontId="3" fillId="0" borderId="0" xfId="60" applyNumberFormat="1" applyFont="1">
      <alignment/>
      <protection/>
    </xf>
    <xf numFmtId="196" fontId="7" fillId="0" borderId="0" xfId="0" applyNumberFormat="1" applyFont="1" applyAlignment="1">
      <alignment/>
    </xf>
    <xf numFmtId="196" fontId="3" fillId="0" borderId="11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horizontal="left" indent="5"/>
    </xf>
    <xf numFmtId="173" fontId="18" fillId="0" borderId="19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 indent="5"/>
    </xf>
    <xf numFmtId="3" fontId="18" fillId="0" borderId="20" xfId="0" applyNumberFormat="1" applyFont="1" applyBorder="1" applyAlignment="1">
      <alignment horizontal="right"/>
    </xf>
    <xf numFmtId="172" fontId="19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193" fontId="7" fillId="0" borderId="0" xfId="61" applyNumberFormat="1" applyFont="1" applyBorder="1" applyAlignment="1">
      <alignment horizontal="right"/>
      <protection/>
    </xf>
    <xf numFmtId="3" fontId="3" fillId="0" borderId="15" xfId="61" applyNumberFormat="1" applyFont="1" applyBorder="1" applyAlignment="1">
      <alignment horizontal="right" vertical="center"/>
      <protection/>
    </xf>
    <xf numFmtId="199" fontId="3" fillId="0" borderId="18" xfId="0" applyNumberFormat="1" applyFont="1" applyBorder="1" applyAlignment="1">
      <alignment horizontal="center"/>
    </xf>
    <xf numFmtId="199" fontId="7" fillId="0" borderId="18" xfId="0" applyNumberFormat="1" applyFont="1" applyBorder="1" applyAlignment="1">
      <alignment horizontal="center"/>
    </xf>
    <xf numFmtId="183" fontId="3" fillId="0" borderId="18" xfId="0" applyNumberFormat="1" applyFont="1" applyBorder="1" applyAlignment="1">
      <alignment horizontal="center"/>
    </xf>
    <xf numFmtId="188" fontId="7" fillId="0" borderId="42" xfId="63" applyNumberFormat="1" applyFont="1" applyBorder="1" applyAlignment="1">
      <alignment horizontal="right"/>
      <protection/>
    </xf>
    <xf numFmtId="188" fontId="7" fillId="0" borderId="43" xfId="63" applyNumberFormat="1" applyFont="1" applyBorder="1" applyAlignment="1">
      <alignment horizontal="right"/>
      <protection/>
    </xf>
    <xf numFmtId="187" fontId="7" fillId="0" borderId="43" xfId="63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 vertical="center"/>
    </xf>
    <xf numFmtId="3" fontId="7" fillId="0" borderId="10" xfId="61" applyNumberFormat="1" applyFont="1" applyBorder="1" applyAlignment="1">
      <alignment horizontal="right"/>
      <protection/>
    </xf>
    <xf numFmtId="0" fontId="20" fillId="0" borderId="0" xfId="58" applyFont="1" applyBorder="1" applyAlignment="1">
      <alignment/>
      <protection/>
    </xf>
    <xf numFmtId="17" fontId="7" fillId="0" borderId="44" xfId="0" applyNumberFormat="1" applyFont="1" applyBorder="1" applyAlignment="1">
      <alignment horizontal="center" vertical="center"/>
    </xf>
    <xf numFmtId="177" fontId="7" fillId="0" borderId="0" xfId="60" applyNumberFormat="1" applyFont="1" applyBorder="1" applyAlignment="1">
      <alignment horizontal="right" shrinkToFit="1"/>
      <protection/>
    </xf>
    <xf numFmtId="177" fontId="7" fillId="0" borderId="0" xfId="60" applyNumberFormat="1" applyFont="1" applyBorder="1" applyAlignment="1">
      <alignment shrinkToFit="1"/>
      <protection/>
    </xf>
    <xf numFmtId="195" fontId="7" fillId="0" borderId="0" xfId="60" applyNumberFormat="1" applyFont="1" applyBorder="1" applyAlignment="1">
      <alignment horizontal="right" shrinkToFit="1"/>
      <protection/>
    </xf>
    <xf numFmtId="179" fontId="7" fillId="0" borderId="0" xfId="60" applyNumberFormat="1" applyFont="1" applyBorder="1" applyAlignment="1">
      <alignment horizontal="right" shrinkToFit="1"/>
      <protection/>
    </xf>
    <xf numFmtId="185" fontId="7" fillId="0" borderId="0" xfId="60" applyNumberFormat="1" applyFont="1" applyBorder="1" applyAlignment="1">
      <alignment horizontal="right" shrinkToFit="1"/>
      <protection/>
    </xf>
    <xf numFmtId="194" fontId="7" fillId="0" borderId="0" xfId="60" applyNumberFormat="1" applyFont="1" applyBorder="1" applyAlignment="1">
      <alignment horizontal="right" shrinkToFit="1"/>
      <protection/>
    </xf>
    <xf numFmtId="182" fontId="7" fillId="0" borderId="0" xfId="60" applyNumberFormat="1" applyFont="1" applyBorder="1" applyAlignment="1">
      <alignment horizontal="right" shrinkToFit="1"/>
      <protection/>
    </xf>
    <xf numFmtId="184" fontId="7" fillId="0" borderId="0" xfId="60" applyNumberFormat="1" applyFont="1" applyBorder="1" applyAlignment="1">
      <alignment horizontal="right" shrinkToFit="1"/>
      <protection/>
    </xf>
    <xf numFmtId="180" fontId="7" fillId="0" borderId="0" xfId="60" applyNumberFormat="1" applyFont="1" applyBorder="1" applyAlignment="1">
      <alignment horizontal="right" shrinkToFit="1"/>
      <protection/>
    </xf>
    <xf numFmtId="176" fontId="7" fillId="0" borderId="40" xfId="60" applyNumberFormat="1" applyFont="1" applyBorder="1" applyAlignment="1">
      <alignment horizontal="right" shrinkToFit="1"/>
      <protection/>
    </xf>
    <xf numFmtId="3" fontId="7" fillId="0" borderId="40" xfId="60" applyNumberFormat="1" applyFont="1" applyBorder="1" applyAlignment="1">
      <alignment shrinkToFit="1"/>
      <protection/>
    </xf>
    <xf numFmtId="3" fontId="7" fillId="0" borderId="38" xfId="60" applyNumberFormat="1" applyFont="1" applyBorder="1" applyAlignment="1">
      <alignment shrinkToFit="1"/>
      <protection/>
    </xf>
    <xf numFmtId="0" fontId="3" fillId="0" borderId="41" xfId="60" applyFont="1" applyBorder="1" applyAlignment="1">
      <alignment horizontal="left" shrinkToFit="1"/>
      <protection/>
    </xf>
    <xf numFmtId="0" fontId="7" fillId="0" borderId="41" xfId="60" applyFont="1" applyBorder="1" applyAlignment="1">
      <alignment horizontal="left" indent="1" shrinkToFit="1"/>
      <protection/>
    </xf>
    <xf numFmtId="0" fontId="3" fillId="0" borderId="41" xfId="60" applyFont="1" applyBorder="1" applyAlignment="1">
      <alignment shrinkToFit="1"/>
      <protection/>
    </xf>
    <xf numFmtId="0" fontId="7" fillId="0" borderId="41" xfId="60" applyFont="1" applyBorder="1" applyAlignment="1">
      <alignment shrinkToFit="1"/>
      <protection/>
    </xf>
    <xf numFmtId="0" fontId="7" fillId="0" borderId="41" xfId="60" applyFont="1" applyBorder="1" applyAlignment="1">
      <alignment horizontal="left" shrinkToFit="1"/>
      <protection/>
    </xf>
    <xf numFmtId="0" fontId="5" fillId="0" borderId="14" xfId="60" applyNumberFormat="1" applyFont="1" applyBorder="1" applyAlignment="1" applyProtection="1">
      <alignment horizontal="right"/>
      <protection/>
    </xf>
    <xf numFmtId="177" fontId="7" fillId="0" borderId="18" xfId="60" applyNumberFormat="1" applyFont="1" applyBorder="1" applyAlignment="1">
      <alignment horizontal="right" shrinkToFit="1"/>
      <protection/>
    </xf>
    <xf numFmtId="177" fontId="7" fillId="0" borderId="18" xfId="60" applyNumberFormat="1" applyFont="1" applyBorder="1" applyAlignment="1">
      <alignment shrinkToFit="1"/>
      <protection/>
    </xf>
    <xf numFmtId="200" fontId="7" fillId="0" borderId="18" xfId="60" applyNumberFormat="1" applyFont="1" applyBorder="1" applyAlignment="1">
      <alignment horizontal="right" shrinkToFit="1"/>
      <protection/>
    </xf>
    <xf numFmtId="184" fontId="7" fillId="0" borderId="18" xfId="60" applyNumberFormat="1" applyFont="1" applyBorder="1" applyAlignment="1">
      <alignment horizontal="right" shrinkToFit="1"/>
      <protection/>
    </xf>
    <xf numFmtId="180" fontId="7" fillId="0" borderId="18" xfId="60" applyNumberFormat="1" applyFont="1" applyBorder="1" applyAlignment="1">
      <alignment horizontal="right" shrinkToFit="1"/>
      <protection/>
    </xf>
    <xf numFmtId="182" fontId="7" fillId="0" borderId="18" xfId="60" applyNumberFormat="1" applyFont="1" applyBorder="1" applyAlignment="1">
      <alignment horizontal="right" shrinkToFit="1"/>
      <protection/>
    </xf>
    <xf numFmtId="196" fontId="16" fillId="0" borderId="0" xfId="0" applyNumberFormat="1" applyFont="1" applyBorder="1" applyAlignment="1">
      <alignment/>
    </xf>
    <xf numFmtId="172" fontId="7" fillId="0" borderId="18" xfId="0" applyNumberFormat="1" applyFont="1" applyBorder="1" applyAlignment="1">
      <alignment/>
    </xf>
    <xf numFmtId="181" fontId="16" fillId="0" borderId="0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196" fontId="8" fillId="0" borderId="11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96" fontId="16" fillId="0" borderId="20" xfId="0" applyNumberFormat="1" applyFont="1" applyBorder="1" applyAlignment="1">
      <alignment/>
    </xf>
    <xf numFmtId="181" fontId="16" fillId="0" borderId="20" xfId="0" applyNumberFormat="1" applyFont="1" applyBorder="1" applyAlignment="1">
      <alignment/>
    </xf>
    <xf numFmtId="196" fontId="16" fillId="0" borderId="39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2" fontId="7" fillId="0" borderId="37" xfId="0" applyNumberFormat="1" applyFont="1" applyBorder="1" applyAlignment="1">
      <alignment/>
    </xf>
    <xf numFmtId="172" fontId="7" fillId="0" borderId="22" xfId="0" applyNumberFormat="1" applyFont="1" applyBorder="1" applyAlignment="1">
      <alignment/>
    </xf>
    <xf numFmtId="196" fontId="16" fillId="0" borderId="21" xfId="0" applyNumberFormat="1" applyFont="1" applyBorder="1" applyAlignment="1">
      <alignment/>
    </xf>
    <xf numFmtId="196" fontId="3" fillId="0" borderId="16" xfId="0" applyNumberFormat="1" applyFont="1" applyBorder="1" applyAlignment="1">
      <alignment horizontal="right" vertical="center"/>
    </xf>
    <xf numFmtId="196" fontId="8" fillId="0" borderId="1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Continuous" vertical="center"/>
    </xf>
    <xf numFmtId="17" fontId="7" fillId="0" borderId="26" xfId="0" applyNumberFormat="1" applyFont="1" applyBorder="1" applyAlignment="1">
      <alignment horizontal="center" vertical="center"/>
    </xf>
    <xf numFmtId="172" fontId="7" fillId="0" borderId="38" xfId="0" applyNumberFormat="1" applyFont="1" applyBorder="1" applyAlignment="1">
      <alignment/>
    </xf>
    <xf numFmtId="196" fontId="8" fillId="0" borderId="12" xfId="0" applyNumberFormat="1" applyFont="1" applyBorder="1" applyAlignment="1">
      <alignment horizontal="right" vertical="center"/>
    </xf>
    <xf numFmtId="196" fontId="16" fillId="0" borderId="0" xfId="0" applyNumberFormat="1" applyFont="1" applyBorder="1" applyAlignment="1">
      <alignment horizontal="center"/>
    </xf>
    <xf numFmtId="196" fontId="3" fillId="0" borderId="16" xfId="0" applyNumberFormat="1" applyFont="1" applyBorder="1" applyAlignment="1">
      <alignment horizontal="center" vertical="center"/>
    </xf>
    <xf numFmtId="196" fontId="3" fillId="0" borderId="46" xfId="0" applyNumberFormat="1" applyFont="1" applyBorder="1" applyAlignment="1">
      <alignment horizontal="center" vertical="center"/>
    </xf>
    <xf numFmtId="172" fontId="7" fillId="0" borderId="43" xfId="0" applyNumberFormat="1" applyFont="1" applyBorder="1" applyAlignment="1">
      <alignment horizontal="center"/>
    </xf>
    <xf numFmtId="173" fontId="7" fillId="0" borderId="43" xfId="0" applyNumberFormat="1" applyFont="1" applyBorder="1" applyAlignment="1">
      <alignment horizontal="center"/>
    </xf>
    <xf numFmtId="196" fontId="16" fillId="0" borderId="40" xfId="0" applyNumberFormat="1" applyFont="1" applyBorder="1" applyAlignment="1">
      <alignment/>
    </xf>
    <xf numFmtId="0" fontId="7" fillId="0" borderId="47" xfId="0" applyFont="1" applyBorder="1" applyAlignment="1">
      <alignment/>
    </xf>
    <xf numFmtId="0" fontId="3" fillId="0" borderId="48" xfId="0" applyFont="1" applyBorder="1" applyAlignment="1">
      <alignment horizontal="center" vertical="top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50" xfId="0" applyFont="1" applyBorder="1" applyAlignment="1">
      <alignment/>
    </xf>
    <xf numFmtId="172" fontId="3" fillId="0" borderId="51" xfId="0" applyNumberFormat="1" applyFont="1" applyBorder="1" applyAlignment="1">
      <alignment horizontal="center" vertical="center"/>
    </xf>
    <xf numFmtId="187" fontId="7" fillId="0" borderId="19" xfId="61" applyNumberFormat="1" applyFont="1" applyBorder="1" applyAlignment="1">
      <alignment horizontal="right"/>
      <protection/>
    </xf>
    <xf numFmtId="174" fontId="7" fillId="0" borderId="20" xfId="61" applyNumberFormat="1" applyFont="1" applyBorder="1" applyAlignment="1">
      <alignment horizontal="right"/>
      <protection/>
    </xf>
    <xf numFmtId="0" fontId="7" fillId="0" borderId="47" xfId="61" applyFont="1" applyBorder="1" applyAlignment="1">
      <alignment horizontal="center"/>
      <protection/>
    </xf>
    <xf numFmtId="0" fontId="9" fillId="0" borderId="50" xfId="61" applyFont="1" applyBorder="1" applyAlignment="1">
      <alignment horizontal="centerContinuous" vertical="center"/>
      <protection/>
    </xf>
    <xf numFmtId="0" fontId="7" fillId="0" borderId="48" xfId="61" applyFont="1" applyBorder="1">
      <alignment/>
      <protection/>
    </xf>
    <xf numFmtId="0" fontId="7" fillId="0" borderId="47" xfId="61" applyFont="1" applyBorder="1" applyAlignment="1">
      <alignment horizontal="left"/>
      <protection/>
    </xf>
    <xf numFmtId="0" fontId="7" fillId="0" borderId="50" xfId="61" applyFont="1" applyBorder="1" applyAlignment="1">
      <alignment horizontal="left"/>
      <protection/>
    </xf>
    <xf numFmtId="0" fontId="7" fillId="0" borderId="50" xfId="61" applyFont="1" applyBorder="1">
      <alignment/>
      <protection/>
    </xf>
    <xf numFmtId="0" fontId="3" fillId="0" borderId="51" xfId="61" applyFont="1" applyBorder="1" applyAlignment="1">
      <alignment horizontal="center" vertical="center"/>
      <protection/>
    </xf>
    <xf numFmtId="17" fontId="7" fillId="0" borderId="14" xfId="61" applyNumberFormat="1" applyFont="1" applyBorder="1" applyAlignment="1">
      <alignment horizontal="centerContinuous" vertical="center"/>
      <protection/>
    </xf>
    <xf numFmtId="17" fontId="7" fillId="0" borderId="46" xfId="61" applyNumberFormat="1" applyFont="1" applyBorder="1" applyAlignment="1">
      <alignment horizontal="centerContinuous" vertical="center"/>
      <protection/>
    </xf>
    <xf numFmtId="3" fontId="7" fillId="0" borderId="14" xfId="61" applyNumberFormat="1" applyFont="1" applyBorder="1" applyAlignment="1">
      <alignment/>
      <protection/>
    </xf>
    <xf numFmtId="0" fontId="3" fillId="0" borderId="47" xfId="62" applyFont="1" applyBorder="1" applyAlignment="1">
      <alignment horizontal="center" wrapText="1"/>
      <protection/>
    </xf>
    <xf numFmtId="0" fontId="3" fillId="0" borderId="50" xfId="62" applyFont="1" applyBorder="1" applyAlignment="1" quotePrefix="1">
      <alignment horizontal="center" wrapText="1"/>
      <protection/>
    </xf>
    <xf numFmtId="0" fontId="3" fillId="0" borderId="50" xfId="62" applyFont="1" applyBorder="1" applyAlignment="1" quotePrefix="1">
      <alignment horizontal="center"/>
      <protection/>
    </xf>
    <xf numFmtId="0" fontId="3" fillId="0" borderId="50" xfId="62" applyFont="1" applyBorder="1" applyAlignment="1">
      <alignment/>
      <protection/>
    </xf>
    <xf numFmtId="0" fontId="3" fillId="0" borderId="47" xfId="62" applyFont="1" applyBorder="1" applyAlignment="1">
      <alignment horizontal="centerContinuous" vertical="center"/>
      <protection/>
    </xf>
    <xf numFmtId="0" fontId="10" fillId="0" borderId="48" xfId="62" applyFont="1" applyBorder="1" applyAlignment="1">
      <alignment horizontal="center" vertical="top"/>
      <protection/>
    </xf>
    <xf numFmtId="17" fontId="7" fillId="0" borderId="52" xfId="62" applyNumberFormat="1" applyFont="1" applyBorder="1" applyAlignment="1">
      <alignment horizontal="centerContinuous" vertical="center"/>
      <protection/>
    </xf>
    <xf numFmtId="17" fontId="7" fillId="0" borderId="24" xfId="62" applyNumberFormat="1" applyFont="1" applyBorder="1" applyAlignment="1">
      <alignment horizontal="centerContinuous" vertical="center"/>
      <protection/>
    </xf>
    <xf numFmtId="3" fontId="7" fillId="0" borderId="13" xfId="62" applyNumberFormat="1" applyFont="1" applyBorder="1" applyAlignment="1">
      <alignment horizontal="right"/>
      <protection/>
    </xf>
    <xf numFmtId="3" fontId="7" fillId="0" borderId="14" xfId="62" applyNumberFormat="1" applyFont="1" applyBorder="1" applyAlignment="1">
      <alignment horizontal="right"/>
      <protection/>
    </xf>
    <xf numFmtId="3" fontId="7" fillId="0" borderId="41" xfId="62" applyNumberFormat="1" applyFont="1" applyBorder="1" applyAlignment="1">
      <alignment horizontal="right"/>
      <protection/>
    </xf>
    <xf numFmtId="3" fontId="7" fillId="0" borderId="18" xfId="62" applyNumberFormat="1" applyFont="1" applyBorder="1" applyAlignment="1">
      <alignment horizontal="right"/>
      <protection/>
    </xf>
    <xf numFmtId="3" fontId="3" fillId="0" borderId="13" xfId="62" applyNumberFormat="1" applyFont="1" applyBorder="1" applyAlignment="1">
      <alignment horizontal="right" vertical="center"/>
      <protection/>
    </xf>
    <xf numFmtId="3" fontId="3" fillId="0" borderId="14" xfId="62" applyNumberFormat="1" applyFont="1" applyBorder="1" applyAlignment="1">
      <alignment horizontal="right" vertical="center"/>
      <protection/>
    </xf>
    <xf numFmtId="3" fontId="10" fillId="0" borderId="32" xfId="62" applyNumberFormat="1" applyFont="1" applyBorder="1" applyAlignment="1">
      <alignment horizontal="right" vertical="center"/>
      <protection/>
    </xf>
    <xf numFmtId="3" fontId="10" fillId="0" borderId="38" xfId="62" applyNumberFormat="1" applyFont="1" applyBorder="1" applyAlignment="1">
      <alignment horizontal="right" vertical="center"/>
      <protection/>
    </xf>
    <xf numFmtId="0" fontId="7" fillId="0" borderId="36" xfId="62" applyFont="1" applyBorder="1" applyAlignment="1">
      <alignment horizontal="centerContinuous" vertical="center"/>
      <protection/>
    </xf>
    <xf numFmtId="0" fontId="3" fillId="0" borderId="19" xfId="0" applyNumberFormat="1" applyFont="1" applyBorder="1" applyAlignment="1">
      <alignment horizontal="center"/>
    </xf>
    <xf numFmtId="197" fontId="3" fillId="0" borderId="19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indent="3"/>
    </xf>
    <xf numFmtId="0" fontId="3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52" xfId="0" applyNumberFormat="1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188" fontId="7" fillId="0" borderId="0" xfId="63" applyNumberFormat="1" applyFont="1">
      <alignment/>
      <protection/>
    </xf>
    <xf numFmtId="192" fontId="3" fillId="0" borderId="10" xfId="63" applyNumberFormat="1" applyFont="1" applyBorder="1" applyAlignment="1">
      <alignment horizontal="centerContinuous" vertical="center"/>
      <protection/>
    </xf>
    <xf numFmtId="17" fontId="3" fillId="0" borderId="33" xfId="63" applyNumberFormat="1" applyFont="1" applyBorder="1" applyAlignment="1">
      <alignment horizontal="center"/>
      <protection/>
    </xf>
    <xf numFmtId="17" fontId="3" fillId="0" borderId="37" xfId="63" applyNumberFormat="1" applyFont="1" applyBorder="1" applyAlignment="1">
      <alignment horizontal="center" vertical="top"/>
      <protection/>
    </xf>
    <xf numFmtId="191" fontId="7" fillId="0" borderId="19" xfId="63" applyNumberFormat="1" applyFont="1" applyBorder="1" applyAlignment="1">
      <alignment horizontal="right"/>
      <protection/>
    </xf>
    <xf numFmtId="198" fontId="7" fillId="0" borderId="19" xfId="63" applyNumberFormat="1" applyFont="1" applyBorder="1" applyAlignment="1">
      <alignment horizontal="right"/>
      <protection/>
    </xf>
    <xf numFmtId="188" fontId="3" fillId="0" borderId="12" xfId="63" applyNumberFormat="1" applyFont="1" applyBorder="1" applyAlignment="1">
      <alignment horizontal="right" vertical="center"/>
      <protection/>
    </xf>
    <xf numFmtId="0" fontId="7" fillId="0" borderId="47" xfId="63" applyFont="1" applyBorder="1" applyAlignment="1">
      <alignment horizontal="center"/>
      <protection/>
    </xf>
    <xf numFmtId="0" fontId="3" fillId="0" borderId="50" xfId="63" applyFont="1" applyBorder="1" applyAlignment="1">
      <alignment horizontal="center" vertical="top"/>
      <protection/>
    </xf>
    <xf numFmtId="0" fontId="7" fillId="0" borderId="48" xfId="63" applyFont="1" applyBorder="1">
      <alignment/>
      <protection/>
    </xf>
    <xf numFmtId="0" fontId="7" fillId="0" borderId="49" xfId="63" applyFont="1" applyBorder="1" applyAlignment="1">
      <alignment horizontal="left"/>
      <protection/>
    </xf>
    <xf numFmtId="0" fontId="7" fillId="0" borderId="50" xfId="63" applyFont="1" applyBorder="1" applyAlignment="1">
      <alignment horizontal="left"/>
      <protection/>
    </xf>
    <xf numFmtId="0" fontId="7" fillId="0" borderId="50" xfId="63" applyFont="1" applyBorder="1">
      <alignment/>
      <protection/>
    </xf>
    <xf numFmtId="172" fontId="3" fillId="0" borderId="51" xfId="63" applyNumberFormat="1" applyFont="1" applyBorder="1" applyAlignment="1">
      <alignment horizontal="center" vertical="center"/>
      <protection/>
    </xf>
    <xf numFmtId="17" fontId="3" fillId="0" borderId="48" xfId="0" applyNumberFormat="1" applyFont="1" applyBorder="1" applyAlignment="1">
      <alignment horizontal="center" vertical="top"/>
    </xf>
    <xf numFmtId="172" fontId="7" fillId="0" borderId="23" xfId="0" applyNumberFormat="1" applyFont="1" applyBorder="1" applyAlignment="1">
      <alignment/>
    </xf>
    <xf numFmtId="172" fontId="3" fillId="0" borderId="11" xfId="0" applyNumberFormat="1" applyFont="1" applyBorder="1" applyAlignment="1">
      <alignment vertical="center"/>
    </xf>
    <xf numFmtId="17" fontId="7" fillId="0" borderId="52" xfId="0" applyNumberFormat="1" applyFont="1" applyBorder="1" applyAlignment="1">
      <alignment horizontal="center" vertical="center"/>
    </xf>
    <xf numFmtId="172" fontId="7" fillId="0" borderId="53" xfId="0" applyNumberFormat="1" applyFont="1" applyBorder="1" applyAlignment="1">
      <alignment/>
    </xf>
    <xf numFmtId="172" fontId="7" fillId="0" borderId="54" xfId="0" applyNumberFormat="1" applyFont="1" applyBorder="1" applyAlignment="1">
      <alignment/>
    </xf>
    <xf numFmtId="173" fontId="7" fillId="0" borderId="54" xfId="0" applyNumberFormat="1" applyFont="1" applyBorder="1" applyAlignment="1">
      <alignment/>
    </xf>
    <xf numFmtId="172" fontId="3" fillId="0" borderId="55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Continuous" vertical="center"/>
    </xf>
    <xf numFmtId="172" fontId="7" fillId="0" borderId="42" xfId="0" applyNumberFormat="1" applyFont="1" applyBorder="1" applyAlignment="1">
      <alignment/>
    </xf>
    <xf numFmtId="172" fontId="7" fillId="0" borderId="43" xfId="0" applyNumberFormat="1" applyFont="1" applyBorder="1" applyAlignment="1">
      <alignment/>
    </xf>
    <xf numFmtId="173" fontId="7" fillId="0" borderId="43" xfId="0" applyNumberFormat="1" applyFont="1" applyBorder="1" applyAlignment="1">
      <alignment/>
    </xf>
    <xf numFmtId="172" fontId="3" fillId="0" borderId="46" xfId="0" applyNumberFormat="1" applyFont="1" applyBorder="1" applyAlignment="1">
      <alignment vertical="center"/>
    </xf>
    <xf numFmtId="17" fontId="7" fillId="0" borderId="11" xfId="64" applyNumberFormat="1" applyFont="1" applyBorder="1" applyAlignment="1">
      <alignment horizontal="centerContinuous" vertical="center"/>
      <protection/>
    </xf>
    <xf numFmtId="174" fontId="7" fillId="0" borderId="0" xfId="64" applyNumberFormat="1" applyFont="1" applyBorder="1" applyAlignment="1">
      <alignment/>
      <protection/>
    </xf>
    <xf numFmtId="0" fontId="7" fillId="0" borderId="49" xfId="64" applyFont="1" applyBorder="1" applyAlignment="1">
      <alignment horizontal="left"/>
      <protection/>
    </xf>
    <xf numFmtId="0" fontId="7" fillId="0" borderId="50" xfId="64" applyFont="1" applyBorder="1" applyAlignment="1">
      <alignment horizontal="left"/>
      <protection/>
    </xf>
    <xf numFmtId="0" fontId="7" fillId="0" borderId="50" xfId="64" applyFont="1" applyBorder="1">
      <alignment/>
      <protection/>
    </xf>
    <xf numFmtId="172" fontId="3" fillId="0" borderId="51" xfId="64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left"/>
      <protection/>
    </xf>
    <xf numFmtId="0" fontId="39" fillId="0" borderId="0" xfId="59" applyFont="1" applyBorder="1">
      <alignment/>
      <protection/>
    </xf>
    <xf numFmtId="0" fontId="2" fillId="0" borderId="0" xfId="59" applyFont="1">
      <alignment/>
      <protection/>
    </xf>
    <xf numFmtId="0" fontId="40" fillId="0" borderId="0" xfId="59" applyFont="1">
      <alignment/>
      <protection/>
    </xf>
    <xf numFmtId="0" fontId="41" fillId="0" borderId="0" xfId="59" applyFont="1" applyBorder="1" applyAlignment="1">
      <alignment horizontal="left"/>
      <protection/>
    </xf>
    <xf numFmtId="0" fontId="42" fillId="0" borderId="0" xfId="59" applyFont="1" applyBorder="1">
      <alignment/>
      <protection/>
    </xf>
    <xf numFmtId="0" fontId="43" fillId="0" borderId="0" xfId="59" applyFont="1" applyBorder="1" applyAlignment="1">
      <alignment horizontal="left"/>
      <protection/>
    </xf>
    <xf numFmtId="0" fontId="44" fillId="0" borderId="0" xfId="59" applyFont="1" applyBorder="1">
      <alignment/>
      <protection/>
    </xf>
    <xf numFmtId="0" fontId="45" fillId="0" borderId="0" xfId="59" applyFont="1">
      <alignment/>
      <protection/>
    </xf>
    <xf numFmtId="0" fontId="43" fillId="0" borderId="0" xfId="59" applyFont="1">
      <alignment/>
      <protection/>
    </xf>
    <xf numFmtId="0" fontId="46" fillId="0" borderId="0" xfId="59" applyFont="1" applyAlignment="1">
      <alignment horizontal="right"/>
      <protection/>
    </xf>
    <xf numFmtId="0" fontId="45" fillId="0" borderId="56" xfId="59" applyFont="1" applyBorder="1">
      <alignment/>
      <protection/>
    </xf>
    <xf numFmtId="0" fontId="45" fillId="0" borderId="23" xfId="59" applyFont="1" applyBorder="1">
      <alignment/>
      <protection/>
    </xf>
    <xf numFmtId="0" fontId="45" fillId="0" borderId="20" xfId="59" applyFont="1" applyBorder="1" applyAlignment="1">
      <alignment horizontal="centerContinuous" vertical="top"/>
      <protection/>
    </xf>
    <xf numFmtId="0" fontId="43" fillId="0" borderId="19" xfId="59" applyFont="1" applyBorder="1" applyAlignment="1">
      <alignment horizontal="centerContinuous"/>
      <protection/>
    </xf>
    <xf numFmtId="0" fontId="45" fillId="0" borderId="57" xfId="59" applyFont="1" applyBorder="1" applyAlignment="1">
      <alignment horizontal="center" vertical="center"/>
      <protection/>
    </xf>
    <xf numFmtId="0" fontId="45" fillId="0" borderId="58" xfId="59" applyFont="1" applyBorder="1" applyAlignment="1">
      <alignment horizontal="center" vertical="center"/>
      <protection/>
    </xf>
    <xf numFmtId="0" fontId="43" fillId="0" borderId="58" xfId="59" applyFont="1" applyBorder="1" applyAlignment="1">
      <alignment horizontal="center" vertical="center"/>
      <protection/>
    </xf>
    <xf numFmtId="0" fontId="45" fillId="0" borderId="59" xfId="59" applyFont="1" applyBorder="1" applyAlignment="1">
      <alignment horizontal="center" vertical="center"/>
      <protection/>
    </xf>
    <xf numFmtId="0" fontId="43" fillId="0" borderId="59" xfId="59" applyFont="1" applyBorder="1" applyAlignment="1">
      <alignment horizontal="center" vertical="center"/>
      <protection/>
    </xf>
    <xf numFmtId="0" fontId="43" fillId="0" borderId="20" xfId="59" applyFont="1" applyBorder="1" applyAlignment="1" quotePrefix="1">
      <alignment horizontal="right" vertical="center"/>
      <protection/>
    </xf>
    <xf numFmtId="0" fontId="43" fillId="0" borderId="0" xfId="59" applyFont="1" applyBorder="1" applyAlignment="1">
      <alignment horizontal="left" vertical="center"/>
      <protection/>
    </xf>
    <xf numFmtId="177" fontId="43" fillId="0" borderId="20" xfId="59" applyNumberFormat="1" applyFont="1" applyBorder="1" applyAlignment="1">
      <alignment vertical="center"/>
      <protection/>
    </xf>
    <xf numFmtId="177" fontId="43" fillId="0" borderId="60" xfId="59" applyNumberFormat="1" applyFont="1" applyBorder="1" applyAlignment="1">
      <alignment vertical="center"/>
      <protection/>
    </xf>
    <xf numFmtId="177" fontId="43" fillId="0" borderId="33" xfId="59" applyNumberFormat="1" applyFont="1" applyBorder="1" applyAlignment="1">
      <alignment vertical="center"/>
      <protection/>
    </xf>
    <xf numFmtId="177" fontId="43" fillId="0" borderId="33" xfId="59" applyNumberFormat="1" applyFont="1" applyBorder="1" applyAlignment="1">
      <alignment vertical="center"/>
      <protection/>
    </xf>
    <xf numFmtId="0" fontId="45" fillId="0" borderId="20" xfId="59" applyFont="1" applyBorder="1" applyAlignment="1">
      <alignment vertical="center"/>
      <protection/>
    </xf>
    <xf numFmtId="0" fontId="45" fillId="0" borderId="0" xfId="59" applyFont="1" applyBorder="1" applyAlignment="1">
      <alignment vertical="center"/>
      <protection/>
    </xf>
    <xf numFmtId="177" fontId="43" fillId="0" borderId="27" xfId="59" applyNumberFormat="1" applyFont="1" applyBorder="1" applyAlignment="1">
      <alignment vertical="center"/>
      <protection/>
    </xf>
    <xf numFmtId="0" fontId="45" fillId="0" borderId="19" xfId="59" applyFont="1" applyBorder="1">
      <alignment/>
      <protection/>
    </xf>
    <xf numFmtId="0" fontId="45" fillId="0" borderId="27" xfId="59" applyFont="1" applyBorder="1">
      <alignment/>
      <protection/>
    </xf>
    <xf numFmtId="0" fontId="43" fillId="0" borderId="27" xfId="59" applyFont="1" applyBorder="1">
      <alignment/>
      <protection/>
    </xf>
    <xf numFmtId="0" fontId="45" fillId="0" borderId="27" xfId="59" applyFont="1" applyBorder="1" applyAlignment="1">
      <alignment vertical="center"/>
      <protection/>
    </xf>
    <xf numFmtId="177" fontId="43" fillId="0" borderId="19" xfId="59" applyNumberFormat="1" applyFont="1" applyBorder="1" applyAlignment="1">
      <alignment vertical="center"/>
      <protection/>
    </xf>
    <xf numFmtId="177" fontId="43" fillId="0" borderId="19" xfId="59" applyNumberFormat="1" applyFont="1" applyBorder="1" applyAlignment="1">
      <alignment vertical="center"/>
      <protection/>
    </xf>
    <xf numFmtId="0" fontId="48" fillId="0" borderId="0" xfId="59" applyFont="1" applyBorder="1" applyAlignment="1">
      <alignment horizontal="left" vertical="center"/>
      <protection/>
    </xf>
    <xf numFmtId="184" fontId="48" fillId="0" borderId="27" xfId="59" applyNumberFormat="1" applyFont="1" applyBorder="1" applyAlignment="1" quotePrefix="1">
      <alignment horizontal="right" vertical="center"/>
      <protection/>
    </xf>
    <xf numFmtId="184" fontId="48" fillId="0" borderId="19" xfId="59" applyNumberFormat="1" applyFont="1" applyBorder="1" applyAlignment="1" quotePrefix="1">
      <alignment horizontal="right" vertical="center"/>
      <protection/>
    </xf>
    <xf numFmtId="184" fontId="49" fillId="0" borderId="27" xfId="59" applyNumberFormat="1" applyFont="1" applyBorder="1" applyAlignment="1" quotePrefix="1">
      <alignment horizontal="right" vertical="center"/>
      <protection/>
    </xf>
    <xf numFmtId="193" fontId="48" fillId="0" borderId="0" xfId="59" applyNumberFormat="1" applyFont="1" applyBorder="1" applyAlignment="1">
      <alignment horizontal="left" vertical="center"/>
      <protection/>
    </xf>
    <xf numFmtId="0" fontId="45" fillId="0" borderId="0" xfId="59" applyFont="1" applyBorder="1" applyAlignment="1">
      <alignment horizontal="left" vertical="center"/>
      <protection/>
    </xf>
    <xf numFmtId="177" fontId="45" fillId="0" borderId="57" xfId="59" applyNumberFormat="1" applyFont="1" applyBorder="1" applyAlignment="1">
      <alignment vertical="center"/>
      <protection/>
    </xf>
    <xf numFmtId="0" fontId="45" fillId="0" borderId="57" xfId="59" applyFont="1" applyBorder="1" applyAlignment="1">
      <alignment vertical="center"/>
      <protection/>
    </xf>
    <xf numFmtId="0" fontId="43" fillId="0" borderId="59" xfId="59" applyFont="1" applyBorder="1" applyAlignment="1">
      <alignment horizontal="left" vertical="center"/>
      <protection/>
    </xf>
    <xf numFmtId="0" fontId="45" fillId="0" borderId="61" xfId="59" applyFont="1" applyBorder="1" applyAlignment="1">
      <alignment horizontal="left" vertical="center"/>
      <protection/>
    </xf>
    <xf numFmtId="177" fontId="43" fillId="0" borderId="59" xfId="59" applyNumberFormat="1" applyFont="1" applyBorder="1" applyAlignment="1">
      <alignment vertical="center"/>
      <protection/>
    </xf>
    <xf numFmtId="177" fontId="43" fillId="0" borderId="59" xfId="59" applyNumberFormat="1" applyFont="1" applyBorder="1" applyAlignment="1">
      <alignment vertical="center"/>
      <protection/>
    </xf>
    <xf numFmtId="196" fontId="43" fillId="0" borderId="59" xfId="59" applyNumberFormat="1" applyFont="1" applyBorder="1" applyAlignment="1">
      <alignment vertical="center"/>
      <protection/>
    </xf>
    <xf numFmtId="196" fontId="43" fillId="0" borderId="57" xfId="59" applyNumberFormat="1" applyFont="1" applyBorder="1" applyAlignment="1">
      <alignment vertical="center"/>
      <protection/>
    </xf>
    <xf numFmtId="196" fontId="43" fillId="0" borderId="57" xfId="59" applyNumberFormat="1" applyFont="1" applyBorder="1" applyAlignment="1">
      <alignment vertical="center"/>
      <protection/>
    </xf>
    <xf numFmtId="0" fontId="50" fillId="0" borderId="0" xfId="59" applyFont="1" applyAlignment="1">
      <alignment horizontal="left"/>
      <protection/>
    </xf>
    <xf numFmtId="0" fontId="2" fillId="0" borderId="0" xfId="59">
      <alignment/>
      <protection/>
    </xf>
    <xf numFmtId="0" fontId="2" fillId="0" borderId="0" xfId="59" applyFont="1" applyBorder="1">
      <alignment/>
      <protection/>
    </xf>
    <xf numFmtId="0" fontId="51" fillId="0" borderId="0" xfId="59" applyFont="1" applyAlignment="1" quotePrefix="1">
      <alignment horizontal="left"/>
      <protection/>
    </xf>
    <xf numFmtId="0" fontId="52" fillId="0" borderId="0" xfId="59" applyFont="1">
      <alignment/>
      <protection/>
    </xf>
    <xf numFmtId="0" fontId="46" fillId="0" borderId="0" xfId="59" applyFont="1">
      <alignment/>
      <protection/>
    </xf>
    <xf numFmtId="0" fontId="1" fillId="0" borderId="0" xfId="59" applyFont="1">
      <alignment/>
      <protection/>
    </xf>
    <xf numFmtId="0" fontId="53" fillId="0" borderId="0" xfId="59" applyFont="1">
      <alignment/>
      <protection/>
    </xf>
    <xf numFmtId="0" fontId="54" fillId="0" borderId="0" xfId="59" applyFont="1">
      <alignment/>
      <protection/>
    </xf>
    <xf numFmtId="0" fontId="2" fillId="0" borderId="0" xfId="59" applyFont="1" applyAlignment="1">
      <alignment horizontal="right"/>
      <protection/>
    </xf>
    <xf numFmtId="0" fontId="46" fillId="0" borderId="57" xfId="59" applyFont="1" applyBorder="1" applyAlignment="1">
      <alignment horizontal="center" vertical="center"/>
      <protection/>
    </xf>
    <xf numFmtId="0" fontId="55" fillId="0" borderId="57" xfId="59" applyFont="1" applyBorder="1" applyAlignment="1">
      <alignment horizontal="center" vertical="center"/>
      <protection/>
    </xf>
    <xf numFmtId="0" fontId="55" fillId="0" borderId="20" xfId="59" applyFont="1" applyBorder="1" applyAlignment="1">
      <alignment horizontal="centerContinuous" vertical="center"/>
      <protection/>
    </xf>
    <xf numFmtId="0" fontId="55" fillId="0" borderId="19" xfId="59" applyFont="1" applyBorder="1" applyAlignment="1">
      <alignment horizontal="centerContinuous" vertical="center"/>
      <protection/>
    </xf>
    <xf numFmtId="177" fontId="58" fillId="0" borderId="19" xfId="59" applyNumberFormat="1" applyFont="1" applyBorder="1" applyAlignment="1">
      <alignment vertical="center"/>
      <protection/>
    </xf>
    <xf numFmtId="177" fontId="59" fillId="0" borderId="60" xfId="59" applyNumberFormat="1" applyFont="1" applyBorder="1" applyAlignment="1">
      <alignment vertical="center"/>
      <protection/>
    </xf>
    <xf numFmtId="0" fontId="55" fillId="0" borderId="20" xfId="59" applyFont="1" applyBorder="1" applyAlignment="1">
      <alignment/>
      <protection/>
    </xf>
    <xf numFmtId="0" fontId="46" fillId="0" borderId="19" xfId="59" applyFont="1" applyBorder="1" applyAlignment="1">
      <alignment/>
      <protection/>
    </xf>
    <xf numFmtId="177" fontId="60" fillId="0" borderId="19" xfId="54" applyNumberFormat="1" applyFont="1" applyBorder="1" applyAlignment="1" applyProtection="1">
      <alignment/>
      <protection/>
    </xf>
    <xf numFmtId="177" fontId="40" fillId="0" borderId="27" xfId="59" applyNumberFormat="1" applyFont="1" applyBorder="1" applyAlignment="1">
      <alignment/>
      <protection/>
    </xf>
    <xf numFmtId="0" fontId="1" fillId="0" borderId="0" xfId="59" applyFont="1" applyAlignment="1">
      <alignment/>
      <protection/>
    </xf>
    <xf numFmtId="0" fontId="46" fillId="0" borderId="20" xfId="59" applyFont="1" applyBorder="1" applyAlignment="1">
      <alignment/>
      <protection/>
    </xf>
    <xf numFmtId="177" fontId="55" fillId="0" borderId="19" xfId="59" applyNumberFormat="1" applyFont="1" applyBorder="1" applyAlignment="1">
      <alignment/>
      <protection/>
    </xf>
    <xf numFmtId="0" fontId="1" fillId="0" borderId="27" xfId="59" applyFont="1" applyBorder="1" applyAlignment="1">
      <alignment/>
      <protection/>
    </xf>
    <xf numFmtId="0" fontId="53" fillId="0" borderId="27" xfId="59" applyFont="1" applyBorder="1" applyAlignment="1">
      <alignment/>
      <protection/>
    </xf>
    <xf numFmtId="0" fontId="46" fillId="0" borderId="20" xfId="59" applyFont="1" applyBorder="1">
      <alignment/>
      <protection/>
    </xf>
    <xf numFmtId="177" fontId="61" fillId="0" borderId="19" xfId="59" applyNumberFormat="1" applyFont="1" applyBorder="1" applyAlignment="1">
      <alignment/>
      <protection/>
    </xf>
    <xf numFmtId="177" fontId="62" fillId="0" borderId="27" xfId="59" applyNumberFormat="1" applyFont="1" applyBorder="1">
      <alignment/>
      <protection/>
    </xf>
    <xf numFmtId="177" fontId="63" fillId="0" borderId="27" xfId="59" applyNumberFormat="1" applyFont="1" applyBorder="1">
      <alignment/>
      <protection/>
    </xf>
    <xf numFmtId="0" fontId="55" fillId="0" borderId="20" xfId="59" applyFont="1" applyBorder="1" applyAlignment="1">
      <alignment horizontal="left"/>
      <protection/>
    </xf>
    <xf numFmtId="0" fontId="1" fillId="0" borderId="0" xfId="59" applyFont="1" applyAlignment="1">
      <alignment vertical="top" wrapText="1"/>
      <protection/>
    </xf>
    <xf numFmtId="0" fontId="46" fillId="0" borderId="20" xfId="59" applyFont="1" applyBorder="1" applyAlignment="1">
      <alignment vertical="top" wrapText="1"/>
      <protection/>
    </xf>
    <xf numFmtId="0" fontId="46" fillId="0" borderId="19" xfId="59" applyFont="1" applyBorder="1" applyAlignment="1">
      <alignment horizontal="left"/>
      <protection/>
    </xf>
    <xf numFmtId="0" fontId="55" fillId="0" borderId="19" xfId="59" applyFont="1" applyBorder="1" applyAlignment="1">
      <alignment/>
      <protection/>
    </xf>
    <xf numFmtId="0" fontId="46" fillId="0" borderId="19" xfId="59" applyFont="1" applyBorder="1">
      <alignment/>
      <protection/>
    </xf>
    <xf numFmtId="0" fontId="55" fillId="0" borderId="20" xfId="59" applyFont="1" applyBorder="1">
      <alignment/>
      <protection/>
    </xf>
    <xf numFmtId="0" fontId="53" fillId="0" borderId="19" xfId="59" applyFont="1" applyBorder="1" applyAlignment="1">
      <alignment/>
      <protection/>
    </xf>
    <xf numFmtId="177" fontId="55" fillId="0" borderId="27" xfId="59" applyNumberFormat="1" applyFont="1" applyBorder="1" quotePrefix="1">
      <alignment/>
      <protection/>
    </xf>
    <xf numFmtId="0" fontId="55" fillId="0" borderId="27" xfId="59" applyFont="1" applyBorder="1" quotePrefix="1">
      <alignment/>
      <protection/>
    </xf>
    <xf numFmtId="0" fontId="53" fillId="0" borderId="0" xfId="59" applyFont="1" applyAlignment="1">
      <alignment/>
      <protection/>
    </xf>
    <xf numFmtId="0" fontId="46" fillId="0" borderId="58" xfId="59" applyFont="1" applyBorder="1">
      <alignment/>
      <protection/>
    </xf>
    <xf numFmtId="0" fontId="46" fillId="0" borderId="62" xfId="59" applyFont="1" applyBorder="1">
      <alignment/>
      <protection/>
    </xf>
    <xf numFmtId="177" fontId="55" fillId="0" borderId="62" xfId="59" applyNumberFormat="1" applyFont="1" applyBorder="1">
      <alignment/>
      <protection/>
    </xf>
    <xf numFmtId="0" fontId="1" fillId="0" borderId="57" xfId="59" applyFont="1" applyBorder="1">
      <alignment/>
      <protection/>
    </xf>
    <xf numFmtId="0" fontId="53" fillId="0" borderId="57" xfId="59" applyFont="1" applyBorder="1">
      <alignment/>
      <protection/>
    </xf>
    <xf numFmtId="0" fontId="46" fillId="0" borderId="0" xfId="59" applyFont="1" applyBorder="1">
      <alignment/>
      <protection/>
    </xf>
    <xf numFmtId="177" fontId="55" fillId="0" borderId="0" xfId="59" applyNumberFormat="1" applyFont="1" applyBorder="1">
      <alignment/>
      <protection/>
    </xf>
    <xf numFmtId="0" fontId="50" fillId="0" borderId="0" xfId="59" applyFont="1" applyBorder="1">
      <alignment/>
      <protection/>
    </xf>
    <xf numFmtId="176" fontId="1" fillId="0" borderId="0" xfId="59" applyNumberFormat="1" applyFont="1" applyBorder="1">
      <alignment/>
      <protection/>
    </xf>
    <xf numFmtId="176" fontId="1" fillId="0" borderId="0" xfId="59" applyNumberFormat="1" applyFont="1">
      <alignment/>
      <protection/>
    </xf>
    <xf numFmtId="176" fontId="53" fillId="0" borderId="0" xfId="59" applyNumberFormat="1" applyFont="1">
      <alignment/>
      <protection/>
    </xf>
    <xf numFmtId="0" fontId="51" fillId="0" borderId="0" xfId="59" applyFont="1" applyAlignment="1">
      <alignment horizontal="left"/>
      <protection/>
    </xf>
    <xf numFmtId="0" fontId="46" fillId="0" borderId="0" xfId="59" applyFont="1" applyAlignment="1">
      <alignment horizontal="left"/>
      <protection/>
    </xf>
    <xf numFmtId="0" fontId="55" fillId="0" borderId="27" xfId="59" applyFont="1" applyBorder="1" applyAlignment="1">
      <alignment horizontal="centerContinuous" vertical="center"/>
      <protection/>
    </xf>
    <xf numFmtId="177" fontId="58" fillId="0" borderId="19" xfId="59" applyNumberFormat="1" applyFont="1" applyBorder="1" applyAlignment="1">
      <alignment horizontal="right" vertical="center"/>
      <protection/>
    </xf>
    <xf numFmtId="0" fontId="55" fillId="0" borderId="27" xfId="59" applyFont="1" applyBorder="1">
      <alignment/>
      <protection/>
    </xf>
    <xf numFmtId="177" fontId="55" fillId="0" borderId="19" xfId="59" applyNumberFormat="1" applyFont="1" applyBorder="1" applyAlignment="1">
      <alignment horizontal="right"/>
      <protection/>
    </xf>
    <xf numFmtId="177" fontId="40" fillId="0" borderId="27" xfId="59" applyNumberFormat="1" applyFont="1" applyBorder="1">
      <alignment/>
      <protection/>
    </xf>
    <xf numFmtId="0" fontId="46" fillId="0" borderId="27" xfId="59" applyFont="1" applyBorder="1">
      <alignment/>
      <protection/>
    </xf>
    <xf numFmtId="177" fontId="61" fillId="0" borderId="19" xfId="59" applyNumberFormat="1" applyFont="1" applyBorder="1" applyAlignment="1">
      <alignment horizontal="right"/>
      <protection/>
    </xf>
    <xf numFmtId="177" fontId="62" fillId="0" borderId="27" xfId="59" applyNumberFormat="1" applyFont="1" applyBorder="1" applyAlignment="1">
      <alignment/>
      <protection/>
    </xf>
    <xf numFmtId="177" fontId="63" fillId="0" borderId="27" xfId="59" applyNumberFormat="1" applyFont="1" applyBorder="1" applyAlignment="1">
      <alignment/>
      <protection/>
    </xf>
    <xf numFmtId="0" fontId="55" fillId="0" borderId="27" xfId="59" applyFont="1" applyBorder="1" applyAlignment="1">
      <alignment wrapText="1"/>
      <protection/>
    </xf>
    <xf numFmtId="177" fontId="40" fillId="0" borderId="27" xfId="59" applyNumberFormat="1" applyFont="1" applyBorder="1">
      <alignment/>
      <protection/>
    </xf>
    <xf numFmtId="177" fontId="40" fillId="0" borderId="0" xfId="59" applyNumberFormat="1" applyFont="1">
      <alignment/>
      <protection/>
    </xf>
    <xf numFmtId="205" fontId="2" fillId="0" borderId="27" xfId="59" applyNumberFormat="1" applyFont="1" applyBorder="1" quotePrefix="1">
      <alignment/>
      <protection/>
    </xf>
    <xf numFmtId="177" fontId="40" fillId="0" borderId="27" xfId="59" applyNumberFormat="1" applyFont="1" applyBorder="1" quotePrefix="1">
      <alignment/>
      <protection/>
    </xf>
    <xf numFmtId="0" fontId="1" fillId="0" borderId="27" xfId="59" applyFont="1" applyBorder="1">
      <alignment/>
      <protection/>
    </xf>
    <xf numFmtId="0" fontId="53" fillId="0" borderId="27" xfId="59" applyFont="1" applyBorder="1">
      <alignment/>
      <protection/>
    </xf>
    <xf numFmtId="0" fontId="46" fillId="0" borderId="27" xfId="59" applyFont="1" applyBorder="1" applyAlignment="1">
      <alignment/>
      <protection/>
    </xf>
    <xf numFmtId="0" fontId="55" fillId="0" borderId="27" xfId="59" applyFont="1" applyBorder="1" applyAlignment="1">
      <alignment/>
      <protection/>
    </xf>
    <xf numFmtId="0" fontId="55" fillId="0" borderId="57" xfId="59" applyFont="1" applyBorder="1" applyAlignment="1">
      <alignment vertical="center"/>
      <protection/>
    </xf>
    <xf numFmtId="177" fontId="55" fillId="0" borderId="62" xfId="59" applyNumberFormat="1" applyFont="1" applyBorder="1" applyAlignment="1">
      <alignment horizontal="right" vertical="center"/>
      <protection/>
    </xf>
    <xf numFmtId="0" fontId="64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0" fontId="38" fillId="0" borderId="0" xfId="59" applyFont="1">
      <alignment/>
      <protection/>
    </xf>
    <xf numFmtId="0" fontId="40" fillId="0" borderId="0" xfId="59" applyFont="1">
      <alignment/>
      <protection/>
    </xf>
    <xf numFmtId="0" fontId="38" fillId="0" borderId="0" xfId="59" applyFont="1" applyAlignment="1" quotePrefix="1">
      <alignment horizontal="left"/>
      <protection/>
    </xf>
    <xf numFmtId="0" fontId="43" fillId="0" borderId="57" xfId="59" applyFont="1" applyBorder="1" applyAlignment="1">
      <alignment horizontal="center" vertical="center"/>
      <protection/>
    </xf>
    <xf numFmtId="0" fontId="40" fillId="0" borderId="20" xfId="59" applyFont="1" applyBorder="1" applyAlignment="1">
      <alignment horizontal="center"/>
      <protection/>
    </xf>
    <xf numFmtId="177" fontId="59" fillId="0" borderId="60" xfId="59" applyNumberFormat="1" applyFont="1" applyBorder="1">
      <alignment/>
      <protection/>
    </xf>
    <xf numFmtId="177" fontId="59" fillId="0" borderId="60" xfId="59" applyNumberFormat="1" applyFont="1" applyBorder="1">
      <alignment/>
      <protection/>
    </xf>
    <xf numFmtId="177" fontId="40" fillId="0" borderId="19" xfId="59" applyNumberFormat="1" applyFont="1" applyBorder="1">
      <alignment/>
      <protection/>
    </xf>
    <xf numFmtId="177" fontId="40" fillId="0" borderId="19" xfId="59" applyNumberFormat="1" applyFont="1" applyBorder="1">
      <alignment/>
      <protection/>
    </xf>
    <xf numFmtId="201" fontId="2" fillId="0" borderId="27" xfId="59" applyNumberFormat="1" applyFont="1" applyBorder="1" applyAlignment="1">
      <alignment horizontal="left" wrapText="1"/>
      <protection/>
    </xf>
    <xf numFmtId="177" fontId="62" fillId="0" borderId="27" xfId="59" applyNumberFormat="1" applyFont="1" applyBorder="1" applyAlignment="1">
      <alignment/>
      <protection/>
    </xf>
    <xf numFmtId="177" fontId="62" fillId="0" borderId="19" xfId="59" applyNumberFormat="1" applyFont="1" applyBorder="1">
      <alignment/>
      <protection/>
    </xf>
    <xf numFmtId="177" fontId="63" fillId="0" borderId="19" xfId="59" applyNumberFormat="1" applyFont="1" applyBorder="1">
      <alignment/>
      <protection/>
    </xf>
    <xf numFmtId="177" fontId="62" fillId="0" borderId="19" xfId="59" applyNumberFormat="1" applyFont="1" applyBorder="1">
      <alignment/>
      <protection/>
    </xf>
    <xf numFmtId="177" fontId="63" fillId="0" borderId="19" xfId="59" applyNumberFormat="1" applyFont="1" applyBorder="1">
      <alignment/>
      <protection/>
    </xf>
    <xf numFmtId="0" fontId="62" fillId="0" borderId="0" xfId="59" applyFont="1">
      <alignment/>
      <protection/>
    </xf>
    <xf numFmtId="0" fontId="2" fillId="0" borderId="27" xfId="59" applyFont="1" applyBorder="1" applyAlignment="1">
      <alignment horizontal="left" wrapText="1"/>
      <protection/>
    </xf>
    <xf numFmtId="0" fontId="2" fillId="0" borderId="27" xfId="59" applyFont="1" applyBorder="1" applyAlignment="1">
      <alignment wrapText="1"/>
      <protection/>
    </xf>
    <xf numFmtId="177" fontId="62" fillId="0" borderId="19" xfId="59" applyNumberFormat="1" applyFont="1" applyBorder="1" applyAlignment="1">
      <alignment/>
      <protection/>
    </xf>
    <xf numFmtId="0" fontId="40" fillId="0" borderId="20" xfId="59" applyFont="1" applyBorder="1" applyAlignment="1">
      <alignment/>
      <protection/>
    </xf>
    <xf numFmtId="0" fontId="2" fillId="0" borderId="20" xfId="59" applyFont="1" applyBorder="1" applyAlignment="1">
      <alignment/>
      <protection/>
    </xf>
    <xf numFmtId="0" fontId="2" fillId="0" borderId="0" xfId="59" applyFont="1">
      <alignment/>
      <protection/>
    </xf>
    <xf numFmtId="0" fontId="2" fillId="0" borderId="27" xfId="59" applyFont="1" applyBorder="1" applyAlignment="1">
      <alignment/>
      <protection/>
    </xf>
    <xf numFmtId="212" fontId="62" fillId="0" borderId="19" xfId="59" applyNumberFormat="1" applyFont="1" applyBorder="1">
      <alignment/>
      <protection/>
    </xf>
    <xf numFmtId="0" fontId="40" fillId="0" borderId="27" xfId="59" applyFont="1" applyBorder="1" applyAlignment="1">
      <alignment/>
      <protection/>
    </xf>
    <xf numFmtId="0" fontId="2" fillId="0" borderId="27" xfId="59" applyFont="1" applyBorder="1">
      <alignment/>
      <protection/>
    </xf>
    <xf numFmtId="0" fontId="40" fillId="0" borderId="27" xfId="59" applyFont="1" applyBorder="1">
      <alignment/>
      <protection/>
    </xf>
    <xf numFmtId="0" fontId="40" fillId="0" borderId="27" xfId="59" applyFont="1" applyBorder="1" applyAlignment="1">
      <alignment wrapText="1"/>
      <protection/>
    </xf>
    <xf numFmtId="204" fontId="62" fillId="0" borderId="27" xfId="59" applyNumberFormat="1" applyFont="1" applyBorder="1" applyAlignment="1">
      <alignment/>
      <protection/>
    </xf>
    <xf numFmtId="0" fontId="2" fillId="0" borderId="57" xfId="59" applyFont="1" applyBorder="1">
      <alignment/>
      <protection/>
    </xf>
    <xf numFmtId="204" fontId="62" fillId="0" borderId="57" xfId="59" applyNumberFormat="1" applyFont="1" applyBorder="1" applyAlignment="1">
      <alignment/>
      <protection/>
    </xf>
    <xf numFmtId="177" fontId="62" fillId="0" borderId="57" xfId="59" applyNumberFormat="1" applyFont="1" applyBorder="1" applyAlignment="1">
      <alignment/>
      <protection/>
    </xf>
    <xf numFmtId="177" fontId="62" fillId="0" borderId="62" xfId="59" applyNumberFormat="1" applyFont="1" applyBorder="1">
      <alignment/>
      <protection/>
    </xf>
    <xf numFmtId="177" fontId="63" fillId="0" borderId="57" xfId="59" applyNumberFormat="1" applyFont="1" applyBorder="1" applyAlignment="1">
      <alignment/>
      <protection/>
    </xf>
    <xf numFmtId="204" fontId="63" fillId="0" borderId="57" xfId="59" applyNumberFormat="1" applyFont="1" applyBorder="1" applyAlignment="1">
      <alignment/>
      <protection/>
    </xf>
    <xf numFmtId="0" fontId="50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0" fontId="51" fillId="0" borderId="0" xfId="59" applyFont="1">
      <alignment/>
      <protection/>
    </xf>
    <xf numFmtId="0" fontId="55" fillId="0" borderId="27" xfId="59" applyFont="1" applyBorder="1" applyAlignment="1">
      <alignment horizontal="centerContinuous" wrapText="1"/>
      <protection/>
    </xf>
    <xf numFmtId="0" fontId="55" fillId="0" borderId="27" xfId="59" applyFont="1" applyBorder="1" applyAlignment="1">
      <alignment horizontal="left"/>
      <protection/>
    </xf>
    <xf numFmtId="176" fontId="55" fillId="0" borderId="27" xfId="59" applyNumberFormat="1" applyFont="1" applyBorder="1" applyAlignment="1">
      <alignment/>
      <protection/>
    </xf>
    <xf numFmtId="176" fontId="55" fillId="0" borderId="19" xfId="59" applyNumberFormat="1" applyFont="1" applyBorder="1" applyAlignment="1">
      <alignment/>
      <protection/>
    </xf>
    <xf numFmtId="177" fontId="40" fillId="0" borderId="19" xfId="59" applyNumberFormat="1" applyFont="1" applyBorder="1" applyAlignment="1">
      <alignment/>
      <protection/>
    </xf>
    <xf numFmtId="201" fontId="46" fillId="0" borderId="27" xfId="59" applyNumberFormat="1" applyFont="1" applyBorder="1" applyAlignment="1">
      <alignment/>
      <protection/>
    </xf>
    <xf numFmtId="176" fontId="61" fillId="0" borderId="27" xfId="59" applyNumberFormat="1" applyFont="1" applyBorder="1" applyAlignment="1">
      <alignment/>
      <protection/>
    </xf>
    <xf numFmtId="176" fontId="61" fillId="0" borderId="19" xfId="59" applyNumberFormat="1" applyFont="1" applyBorder="1" applyAlignment="1">
      <alignment/>
      <protection/>
    </xf>
    <xf numFmtId="203" fontId="62" fillId="0" borderId="19" xfId="59" applyNumberFormat="1" applyFont="1" applyBorder="1">
      <alignment/>
      <protection/>
    </xf>
    <xf numFmtId="177" fontId="61" fillId="0" borderId="27" xfId="59" applyNumberFormat="1" applyFont="1" applyBorder="1" applyAlignment="1">
      <alignment/>
      <protection/>
    </xf>
    <xf numFmtId="177" fontId="61" fillId="0" borderId="27" xfId="59" applyNumberFormat="1" applyFont="1" applyBorder="1" applyAlignment="1">
      <alignment/>
      <protection/>
    </xf>
    <xf numFmtId="177" fontId="66" fillId="0" borderId="27" xfId="59" applyNumberFormat="1" applyFont="1" applyBorder="1" applyAlignment="1">
      <alignment/>
      <protection/>
    </xf>
    <xf numFmtId="0" fontId="67" fillId="0" borderId="0" xfId="59" applyFont="1">
      <alignment/>
      <protection/>
    </xf>
    <xf numFmtId="177" fontId="63" fillId="0" borderId="27" xfId="59" applyNumberFormat="1" applyFont="1" applyBorder="1" applyAlignment="1">
      <alignment/>
      <protection/>
    </xf>
    <xf numFmtId="0" fontId="2" fillId="0" borderId="27" xfId="59" applyBorder="1">
      <alignment/>
      <protection/>
    </xf>
    <xf numFmtId="177" fontId="62" fillId="0" borderId="27" xfId="59" applyNumberFormat="1" applyFont="1" applyBorder="1">
      <alignment/>
      <protection/>
    </xf>
    <xf numFmtId="203" fontId="63" fillId="0" borderId="19" xfId="59" applyNumberFormat="1" applyFont="1" applyBorder="1">
      <alignment/>
      <protection/>
    </xf>
    <xf numFmtId="0" fontId="62" fillId="0" borderId="0" xfId="59" applyFont="1">
      <alignment/>
      <protection/>
    </xf>
    <xf numFmtId="0" fontId="46" fillId="0" borderId="57" xfId="59" applyFont="1" applyBorder="1" applyAlignment="1">
      <alignment/>
      <protection/>
    </xf>
    <xf numFmtId="177" fontId="62" fillId="0" borderId="57" xfId="59" applyNumberFormat="1" applyFont="1" applyBorder="1">
      <alignment/>
      <protection/>
    </xf>
    <xf numFmtId="177" fontId="62" fillId="0" borderId="57" xfId="59" applyNumberFormat="1" applyFont="1" applyBorder="1">
      <alignment/>
      <protection/>
    </xf>
    <xf numFmtId="177" fontId="63" fillId="0" borderId="57" xfId="59" applyNumberFormat="1" applyFont="1" applyBorder="1">
      <alignment/>
      <protection/>
    </xf>
    <xf numFmtId="176" fontId="62" fillId="0" borderId="57" xfId="59" applyNumberFormat="1" applyFont="1" applyBorder="1" applyAlignment="1">
      <alignment/>
      <protection/>
    </xf>
    <xf numFmtId="176" fontId="63" fillId="0" borderId="57" xfId="59" applyNumberFormat="1" applyFont="1" applyBorder="1" applyAlignment="1">
      <alignment/>
      <protection/>
    </xf>
    <xf numFmtId="176" fontId="2" fillId="0" borderId="0" xfId="59" applyNumberFormat="1">
      <alignment/>
      <protection/>
    </xf>
    <xf numFmtId="17" fontId="7" fillId="0" borderId="63" xfId="0" applyNumberFormat="1" applyFont="1" applyBorder="1" applyAlignment="1">
      <alignment horizontal="center" vertical="center"/>
    </xf>
    <xf numFmtId="175" fontId="16" fillId="0" borderId="0" xfId="0" applyNumberFormat="1" applyFont="1" applyBorder="1" applyAlignment="1">
      <alignment horizontal="center"/>
    </xf>
    <xf numFmtId="175" fontId="7" fillId="0" borderId="43" xfId="0" applyNumberFormat="1" applyFont="1" applyBorder="1" applyAlignment="1">
      <alignment horizontal="center"/>
    </xf>
    <xf numFmtId="3" fontId="7" fillId="0" borderId="41" xfId="61" applyNumberFormat="1" applyFont="1" applyBorder="1" applyAlignment="1">
      <alignment horizontal="right"/>
      <protection/>
    </xf>
    <xf numFmtId="3" fontId="7" fillId="0" borderId="20" xfId="61" applyNumberFormat="1" applyFont="1" applyBorder="1" applyAlignment="1">
      <alignment horizontal="right"/>
      <protection/>
    </xf>
    <xf numFmtId="175" fontId="7" fillId="0" borderId="20" xfId="0" applyNumberFormat="1" applyFont="1" applyBorder="1" applyAlignment="1">
      <alignment horizontal="right"/>
    </xf>
    <xf numFmtId="179" fontId="7" fillId="0" borderId="18" xfId="60" applyNumberFormat="1" applyFont="1" applyBorder="1" applyAlignment="1" quotePrefix="1">
      <alignment horizontal="right" shrinkToFit="1"/>
      <protection/>
    </xf>
    <xf numFmtId="17" fontId="7" fillId="0" borderId="34" xfId="0" applyNumberFormat="1" applyFont="1" applyBorder="1" applyAlignment="1">
      <alignment horizontal="center" vertical="center"/>
    </xf>
    <xf numFmtId="17" fontId="7" fillId="0" borderId="25" xfId="0" applyNumberFormat="1" applyFont="1" applyBorder="1" applyAlignment="1">
      <alignment horizontal="center" vertical="center"/>
    </xf>
    <xf numFmtId="17" fontId="7" fillId="0" borderId="26" xfId="0" applyNumberFormat="1" applyFont="1" applyBorder="1" applyAlignment="1">
      <alignment horizontal="center" vertical="center"/>
    </xf>
    <xf numFmtId="17" fontId="3" fillId="0" borderId="30" xfId="62" applyNumberFormat="1" applyFont="1" applyBorder="1" applyAlignment="1">
      <alignment horizontal="center" vertical="center"/>
      <protection/>
    </xf>
    <xf numFmtId="17" fontId="3" fillId="0" borderId="31" xfId="62" applyNumberFormat="1" applyFont="1" applyBorder="1" applyAlignment="1">
      <alignment horizontal="center" vertical="center"/>
      <protection/>
    </xf>
    <xf numFmtId="17" fontId="3" fillId="0" borderId="64" xfId="62" applyNumberFormat="1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50" xfId="62" applyFont="1" applyBorder="1" applyAlignment="1">
      <alignment horizontal="center" vertical="center"/>
      <protection/>
    </xf>
    <xf numFmtId="0" fontId="3" fillId="0" borderId="48" xfId="62" applyFont="1" applyBorder="1" applyAlignment="1">
      <alignment horizontal="center" vertical="center"/>
      <protection/>
    </xf>
    <xf numFmtId="0" fontId="3" fillId="0" borderId="64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7" fillId="0" borderId="4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47" xfId="64" applyFont="1" applyBorder="1" applyAlignment="1">
      <alignment horizontal="center" vertical="center"/>
      <protection/>
    </xf>
    <xf numFmtId="0" fontId="9" fillId="0" borderId="50" xfId="64" applyFont="1" applyBorder="1" applyAlignment="1">
      <alignment horizontal="center" vertical="center"/>
      <protection/>
    </xf>
    <xf numFmtId="0" fontId="9" fillId="0" borderId="48" xfId="64" applyFont="1" applyBorder="1" applyAlignment="1">
      <alignment horizontal="center" vertical="center"/>
      <protection/>
    </xf>
    <xf numFmtId="0" fontId="46" fillId="0" borderId="0" xfId="59" applyFont="1" applyAlignment="1">
      <alignment horizontal="center"/>
      <protection/>
    </xf>
    <xf numFmtId="0" fontId="43" fillId="0" borderId="60" xfId="59" applyFont="1" applyBorder="1" applyAlignment="1">
      <alignment horizontal="center" vertical="center"/>
      <protection/>
    </xf>
    <xf numFmtId="0" fontId="2" fillId="0" borderId="57" xfId="59" applyBorder="1" applyAlignment="1">
      <alignment horizontal="center" vertical="center"/>
      <protection/>
    </xf>
    <xf numFmtId="0" fontId="43" fillId="0" borderId="65" xfId="59" applyFont="1" applyBorder="1" applyAlignment="1">
      <alignment horizontal="center" vertical="center"/>
      <protection/>
    </xf>
    <xf numFmtId="0" fontId="2" fillId="0" borderId="66" xfId="59" applyBorder="1" applyAlignment="1">
      <alignment horizontal="center"/>
      <protection/>
    </xf>
    <xf numFmtId="0" fontId="2" fillId="0" borderId="61" xfId="59" applyBorder="1" applyAlignment="1">
      <alignment horizontal="center"/>
      <protection/>
    </xf>
    <xf numFmtId="0" fontId="43" fillId="0" borderId="65" xfId="59" applyFont="1" applyBorder="1" applyAlignment="1">
      <alignment horizontal="center"/>
      <protection/>
    </xf>
    <xf numFmtId="0" fontId="43" fillId="0" borderId="66" xfId="59" applyFont="1" applyBorder="1" applyAlignment="1">
      <alignment horizontal="center"/>
      <protection/>
    </xf>
    <xf numFmtId="0" fontId="43" fillId="0" borderId="61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55" fillId="0" borderId="65" xfId="59" applyFont="1" applyBorder="1" applyAlignment="1">
      <alignment horizontal="center" vertical="center"/>
      <protection/>
    </xf>
    <xf numFmtId="0" fontId="55" fillId="0" borderId="66" xfId="59" applyFont="1" applyBorder="1" applyAlignment="1">
      <alignment horizontal="center" vertical="center"/>
      <protection/>
    </xf>
    <xf numFmtId="0" fontId="55" fillId="0" borderId="61" xfId="59" applyFont="1" applyBorder="1" applyAlignment="1">
      <alignment horizontal="center" vertical="center"/>
      <protection/>
    </xf>
    <xf numFmtId="0" fontId="55" fillId="0" borderId="65" xfId="59" applyFont="1" applyBorder="1" applyAlignment="1">
      <alignment horizontal="center" vertical="center"/>
      <protection/>
    </xf>
    <xf numFmtId="0" fontId="55" fillId="0" borderId="66" xfId="59" applyFont="1" applyBorder="1" applyAlignment="1">
      <alignment horizontal="center" vertical="center"/>
      <protection/>
    </xf>
    <xf numFmtId="0" fontId="55" fillId="0" borderId="61" xfId="59" applyFont="1" applyBorder="1" applyAlignment="1">
      <alignment horizontal="center" vertical="center"/>
      <protection/>
    </xf>
    <xf numFmtId="0" fontId="55" fillId="0" borderId="20" xfId="59" applyFont="1" applyBorder="1" applyAlignment="1">
      <alignment horizontal="left" wrapText="1"/>
      <protection/>
    </xf>
    <xf numFmtId="0" fontId="55" fillId="0" borderId="19" xfId="59" applyFont="1" applyBorder="1" applyAlignment="1">
      <alignment horizontal="left" wrapText="1"/>
      <protection/>
    </xf>
    <xf numFmtId="0" fontId="55" fillId="0" borderId="56" xfId="59" applyFont="1" applyBorder="1" applyAlignment="1">
      <alignment horizontal="center" vertical="center"/>
      <protection/>
    </xf>
    <xf numFmtId="0" fontId="55" fillId="0" borderId="33" xfId="59" applyFont="1" applyBorder="1" applyAlignment="1">
      <alignment horizontal="center" vertical="center"/>
      <protection/>
    </xf>
    <xf numFmtId="0" fontId="2" fillId="0" borderId="58" xfId="59" applyBorder="1" applyAlignment="1">
      <alignment vertical="center"/>
      <protection/>
    </xf>
    <xf numFmtId="0" fontId="2" fillId="0" borderId="62" xfId="59" applyBorder="1" applyAlignment="1">
      <alignment vertical="center"/>
      <protection/>
    </xf>
    <xf numFmtId="0" fontId="55" fillId="0" borderId="60" xfId="59" applyFont="1" applyBorder="1" applyAlignment="1">
      <alignment horizontal="center" vertical="center"/>
      <protection/>
    </xf>
    <xf numFmtId="0" fontId="46" fillId="0" borderId="0" xfId="59" applyFont="1" applyAlignment="1">
      <alignment horizontal="right"/>
      <protection/>
    </xf>
    <xf numFmtId="0" fontId="40" fillId="0" borderId="65" xfId="59" applyFont="1" applyBorder="1" applyAlignment="1">
      <alignment horizontal="center"/>
      <protection/>
    </xf>
    <xf numFmtId="0" fontId="40" fillId="0" borderId="66" xfId="59" applyFont="1" applyBorder="1" applyAlignment="1">
      <alignment horizontal="center"/>
      <protection/>
    </xf>
    <xf numFmtId="0" fontId="40" fillId="0" borderId="61" xfId="59" applyFont="1" applyBorder="1" applyAlignment="1">
      <alignment horizontal="center"/>
      <protection/>
    </xf>
    <xf numFmtId="0" fontId="40" fillId="0" borderId="60" xfId="59" applyFont="1" applyBorder="1" applyAlignment="1">
      <alignment horizontal="center" vertical="center"/>
      <protection/>
    </xf>
    <xf numFmtId="0" fontId="2" fillId="0" borderId="57" xfId="59" applyBorder="1" applyAlignment="1">
      <alignment vertical="center"/>
      <protection/>
    </xf>
    <xf numFmtId="0" fontId="40" fillId="0" borderId="65" xfId="59" applyFont="1" applyBorder="1" applyAlignment="1">
      <alignment horizontal="center" vertical="center"/>
      <protection/>
    </xf>
    <xf numFmtId="0" fontId="40" fillId="0" borderId="66" xfId="59" applyFont="1" applyBorder="1" applyAlignment="1">
      <alignment horizontal="center" vertical="center"/>
      <protection/>
    </xf>
    <xf numFmtId="0" fontId="40" fillId="0" borderId="61" xfId="59" applyFont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EOEQR208" xfId="54"/>
    <cellStyle name="Input" xfId="55"/>
    <cellStyle name="Linked Cell" xfId="56"/>
    <cellStyle name="Neutral" xfId="57"/>
    <cellStyle name="Normal_Aimee" xfId="58"/>
    <cellStyle name="Normal_EOEQR208" xfId="59"/>
    <cellStyle name="Normal_June 2000" xfId="60"/>
    <cellStyle name="Normal_TAB1-3" xfId="61"/>
    <cellStyle name="Normal_TAB1-4" xfId="62"/>
    <cellStyle name="Normal_TAB1-6" xfId="63"/>
    <cellStyle name="Normal_TAB1-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0</xdr:rowOff>
    </xdr:from>
    <xdr:to>
      <xdr:col>14</xdr:col>
      <xdr:colOff>0</xdr:colOff>
      <xdr:row>24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172575" y="0"/>
          <a:ext cx="590550" cy="632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- 4 -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0</xdr:row>
      <xdr:rowOff>38100</xdr:rowOff>
    </xdr:from>
    <xdr:ext cx="438150" cy="6781800"/>
    <xdr:sp>
      <xdr:nvSpPr>
        <xdr:cNvPr id="1" name="TextBox 1"/>
        <xdr:cNvSpPr txBox="1">
          <a:spLocks noChangeArrowheads="1"/>
        </xdr:cNvSpPr>
      </xdr:nvSpPr>
      <xdr:spPr>
        <a:xfrm>
          <a:off x="8877300" y="38100"/>
          <a:ext cx="438150" cy="678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- 13 -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219075</xdr:rowOff>
    </xdr:from>
    <xdr:to>
      <xdr:col>1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29146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219075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9146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219075</xdr:rowOff>
    </xdr:from>
    <xdr:to>
      <xdr:col>1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9146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4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4</xdr:row>
      <xdr:rowOff>180975</xdr:rowOff>
    </xdr:to>
    <xdr:sp>
      <xdr:nvSpPr>
        <xdr:cNvPr id="8" name="Line 8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219075</xdr:rowOff>
    </xdr:from>
    <xdr:to>
      <xdr:col>1</xdr:col>
      <xdr:colOff>0</xdr:colOff>
      <xdr:row>5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29146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219075</xdr:rowOff>
    </xdr:from>
    <xdr:to>
      <xdr:col>1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9146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219075</xdr:rowOff>
    </xdr:from>
    <xdr:to>
      <xdr:col>1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9146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219075</xdr:rowOff>
    </xdr:from>
    <xdr:to>
      <xdr:col>1</xdr:col>
      <xdr:colOff>0</xdr:colOff>
      <xdr:row>5</xdr:row>
      <xdr:rowOff>219075</xdr:rowOff>
    </xdr:to>
    <xdr:sp>
      <xdr:nvSpPr>
        <xdr:cNvPr id="13" name="Line 13"/>
        <xdr:cNvSpPr>
          <a:spLocks/>
        </xdr:cNvSpPr>
      </xdr:nvSpPr>
      <xdr:spPr>
        <a:xfrm flipV="1">
          <a:off x="29146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219075</xdr:rowOff>
    </xdr:from>
    <xdr:to>
      <xdr:col>1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9146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219075</xdr:rowOff>
    </xdr:from>
    <xdr:to>
      <xdr:col>1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9146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4</xdr:row>
      <xdr:rowOff>180975</xdr:rowOff>
    </xdr:to>
    <xdr:sp>
      <xdr:nvSpPr>
        <xdr:cNvPr id="16" name="Line 16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4</xdr:row>
      <xdr:rowOff>180975</xdr:rowOff>
    </xdr:to>
    <xdr:sp>
      <xdr:nvSpPr>
        <xdr:cNvPr id="20" name="Line 20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9146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47625</xdr:colOff>
      <xdr:row>0</xdr:row>
      <xdr:rowOff>38100</xdr:rowOff>
    </xdr:from>
    <xdr:ext cx="438150" cy="6867525"/>
    <xdr:sp>
      <xdr:nvSpPr>
        <xdr:cNvPr id="22" name="TextBox 22"/>
        <xdr:cNvSpPr txBox="1">
          <a:spLocks noChangeArrowheads="1"/>
        </xdr:cNvSpPr>
      </xdr:nvSpPr>
      <xdr:spPr>
        <a:xfrm>
          <a:off x="8582025" y="38100"/>
          <a:ext cx="438150" cy="686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- 14 -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1</xdr:col>
      <xdr:colOff>0</xdr:colOff>
      <xdr:row>26</xdr:row>
      <xdr:rowOff>57150</xdr:rowOff>
    </xdr:to>
    <xdr:sp>
      <xdr:nvSpPr>
        <xdr:cNvPr id="1" name="Text 2"/>
        <xdr:cNvSpPr txBox="1">
          <a:spLocks noChangeArrowheads="1"/>
        </xdr:cNvSpPr>
      </xdr:nvSpPr>
      <xdr:spPr>
        <a:xfrm>
          <a:off x="2247900" y="352425"/>
          <a:ext cx="0" cy="394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1</xdr:col>
      <xdr:colOff>0</xdr:colOff>
      <xdr:row>39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247900" y="352425"/>
          <a:ext cx="0" cy="5991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1</xdr:col>
      <xdr:colOff>0</xdr:colOff>
      <xdr:row>39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2247900" y="352425"/>
          <a:ext cx="0" cy="5991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1</xdr:col>
      <xdr:colOff>0</xdr:colOff>
      <xdr:row>26</xdr:row>
      <xdr:rowOff>57150</xdr:rowOff>
    </xdr:to>
    <xdr:sp>
      <xdr:nvSpPr>
        <xdr:cNvPr id="4" name="Text 2"/>
        <xdr:cNvSpPr txBox="1">
          <a:spLocks noChangeArrowheads="1"/>
        </xdr:cNvSpPr>
      </xdr:nvSpPr>
      <xdr:spPr>
        <a:xfrm>
          <a:off x="2247900" y="352425"/>
          <a:ext cx="0" cy="394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1</xdr:col>
      <xdr:colOff>0</xdr:colOff>
      <xdr:row>39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2247900" y="352425"/>
          <a:ext cx="0" cy="5991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1</xdr:col>
      <xdr:colOff>0</xdr:colOff>
      <xdr:row>39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2247900" y="352425"/>
          <a:ext cx="0" cy="5991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  <xdr:oneCellAnchor>
    <xdr:from>
      <xdr:col>11</xdr:col>
      <xdr:colOff>47625</xdr:colOff>
      <xdr:row>0</xdr:row>
      <xdr:rowOff>57150</xdr:rowOff>
    </xdr:from>
    <xdr:ext cx="514350" cy="6886575"/>
    <xdr:sp>
      <xdr:nvSpPr>
        <xdr:cNvPr id="7" name="TextBox 7"/>
        <xdr:cNvSpPr txBox="1">
          <a:spLocks noChangeArrowheads="1"/>
        </xdr:cNvSpPr>
      </xdr:nvSpPr>
      <xdr:spPr>
        <a:xfrm>
          <a:off x="8486775" y="57150"/>
          <a:ext cx="514350" cy="688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- 15 -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0</xdr:row>
      <xdr:rowOff>57150</xdr:rowOff>
    </xdr:from>
    <xdr:ext cx="476250" cy="7019925"/>
    <xdr:sp>
      <xdr:nvSpPr>
        <xdr:cNvPr id="1" name="TextBox 1"/>
        <xdr:cNvSpPr txBox="1">
          <a:spLocks noChangeArrowheads="1"/>
        </xdr:cNvSpPr>
      </xdr:nvSpPr>
      <xdr:spPr>
        <a:xfrm>
          <a:off x="8582025" y="57150"/>
          <a:ext cx="47625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- 16 -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66675</xdr:rowOff>
    </xdr:from>
    <xdr:to>
      <xdr:col>9</xdr:col>
      <xdr:colOff>657225</xdr:colOff>
      <xdr:row>19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34400" y="66675"/>
          <a:ext cx="62865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19050</xdr:rowOff>
    </xdr:from>
    <xdr:to>
      <xdr:col>17</xdr:col>
      <xdr:colOff>590550</xdr:colOff>
      <xdr:row>21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39200" y="19050"/>
          <a:ext cx="552450" cy="6315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0</xdr:row>
      <xdr:rowOff>38100</xdr:rowOff>
    </xdr:from>
    <xdr:to>
      <xdr:col>25</xdr:col>
      <xdr:colOff>600075</xdr:colOff>
      <xdr:row>15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8953500" y="38100"/>
          <a:ext cx="552450" cy="624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0</xdr:rowOff>
    </xdr:from>
    <xdr:to>
      <xdr:col>4</xdr:col>
      <xdr:colOff>609600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77350" y="0"/>
          <a:ext cx="0" cy="6543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  <xdr:twoCellAnchor>
    <xdr:from>
      <xdr:col>4</xdr:col>
      <xdr:colOff>66675</xdr:colOff>
      <xdr:row>0</xdr:row>
      <xdr:rowOff>38100</xdr:rowOff>
    </xdr:from>
    <xdr:to>
      <xdr:col>4</xdr:col>
      <xdr:colOff>523875</xdr:colOff>
      <xdr:row>17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734425" y="38100"/>
          <a:ext cx="457200" cy="6391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- 8 -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10</xdr:col>
      <xdr:colOff>0</xdr:colOff>
      <xdr:row>20</xdr:row>
      <xdr:rowOff>495300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86775" y="0"/>
          <a:ext cx="581025" cy="6248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95250</xdr:rowOff>
    </xdr:from>
    <xdr:to>
      <xdr:col>7</xdr:col>
      <xdr:colOff>314325</xdr:colOff>
      <xdr:row>19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95250"/>
          <a:ext cx="0" cy="570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- 10 -</a:t>
          </a:r>
        </a:p>
      </xdr:txBody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561975</xdr:colOff>
      <xdr:row>19</xdr:row>
      <xdr:rowOff>361950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91550" y="66675"/>
          <a:ext cx="495300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-10 -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38100</xdr:rowOff>
    </xdr:from>
    <xdr:to>
      <xdr:col>13</xdr:col>
      <xdr:colOff>590550</xdr:colOff>
      <xdr:row>22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38100"/>
          <a:ext cx="581025" cy="631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- 11 -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66675</xdr:colOff>
      <xdr:row>0</xdr:row>
      <xdr:rowOff>47625</xdr:rowOff>
    </xdr:from>
    <xdr:ext cx="476250" cy="5876925"/>
    <xdr:sp>
      <xdr:nvSpPr>
        <xdr:cNvPr id="1" name="TextBox 1"/>
        <xdr:cNvSpPr txBox="1">
          <a:spLocks noChangeArrowheads="1"/>
        </xdr:cNvSpPr>
      </xdr:nvSpPr>
      <xdr:spPr>
        <a:xfrm>
          <a:off x="8467725" y="47625"/>
          <a:ext cx="476250" cy="587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- 12 -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X27"/>
  <sheetViews>
    <sheetView showZeros="0" tabSelected="1" workbookViewId="0" topLeftCell="C6">
      <selection activeCell="L17" sqref="L17"/>
    </sheetView>
  </sheetViews>
  <sheetFormatPr defaultColWidth="9.140625" defaultRowHeight="12.75"/>
  <cols>
    <col min="1" max="1" width="34.421875" style="76" customWidth="1"/>
    <col min="2" max="2" width="8.57421875" style="76" customWidth="1"/>
    <col min="3" max="5" width="8.57421875" style="77" customWidth="1"/>
    <col min="6" max="13" width="8.57421875" style="76" customWidth="1"/>
    <col min="14" max="14" width="9.140625" style="79" customWidth="1"/>
    <col min="15" max="15" width="1.28515625" style="76" customWidth="1"/>
    <col min="16" max="16384" width="9.140625" style="76" customWidth="1"/>
  </cols>
  <sheetData>
    <row r="1" spans="1:13" ht="21.75" customHeight="1">
      <c r="A1" s="75" t="s">
        <v>231</v>
      </c>
      <c r="F1" s="78"/>
      <c r="G1" s="78"/>
      <c r="H1" s="78"/>
      <c r="I1" s="78"/>
      <c r="J1" s="78"/>
      <c r="K1" s="78"/>
      <c r="L1" s="78"/>
      <c r="M1" s="78"/>
    </row>
    <row r="2" spans="1:3" ht="8.25" customHeight="1" thickBot="1">
      <c r="A2" s="146"/>
      <c r="C2" s="147" t="s">
        <v>18</v>
      </c>
    </row>
    <row r="3" ht="4.5" customHeight="1" hidden="1" thickBot="1"/>
    <row r="4" spans="1:24" s="79" customFormat="1" ht="21.75" customHeight="1">
      <c r="A4" s="80"/>
      <c r="B4" s="81">
        <v>1996</v>
      </c>
      <c r="C4" s="1">
        <v>1997</v>
      </c>
      <c r="D4" s="1">
        <v>1998</v>
      </c>
      <c r="E4" s="1">
        <v>1999</v>
      </c>
      <c r="F4" s="1">
        <v>2000</v>
      </c>
      <c r="G4" s="1">
        <v>2001</v>
      </c>
      <c r="H4" s="1">
        <v>2002</v>
      </c>
      <c r="I4" s="1">
        <v>2003</v>
      </c>
      <c r="J4" s="1">
        <v>2004</v>
      </c>
      <c r="K4" s="1">
        <v>2005</v>
      </c>
      <c r="L4" s="1" t="s">
        <v>78</v>
      </c>
      <c r="M4" s="187" t="s">
        <v>79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s="79" customFormat="1" ht="22.5" customHeight="1">
      <c r="A5" s="182" t="s">
        <v>19</v>
      </c>
      <c r="B5" s="170">
        <v>481</v>
      </c>
      <c r="C5" s="170">
        <v>480</v>
      </c>
      <c r="D5" s="170">
        <v>495</v>
      </c>
      <c r="E5" s="170">
        <v>512</v>
      </c>
      <c r="F5" s="170">
        <v>518</v>
      </c>
      <c r="G5" s="170">
        <v>522</v>
      </c>
      <c r="H5" s="170">
        <v>506</v>
      </c>
      <c r="I5" s="170">
        <v>506</v>
      </c>
      <c r="J5" s="170">
        <v>501</v>
      </c>
      <c r="K5" s="170">
        <v>506</v>
      </c>
      <c r="L5" s="170">
        <v>441</v>
      </c>
      <c r="M5" s="188">
        <v>404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1:24" s="79" customFormat="1" ht="22.5" customHeight="1">
      <c r="A6" s="183" t="s">
        <v>20</v>
      </c>
      <c r="B6" s="171">
        <v>43</v>
      </c>
      <c r="C6" s="171">
        <v>26</v>
      </c>
      <c r="D6" s="171">
        <v>48</v>
      </c>
      <c r="E6" s="171">
        <v>37</v>
      </c>
      <c r="F6" s="171">
        <v>34</v>
      </c>
      <c r="G6" s="171">
        <v>24</v>
      </c>
      <c r="H6" s="171">
        <v>9</v>
      </c>
      <c r="I6" s="171">
        <v>23</v>
      </c>
      <c r="J6" s="171">
        <v>20</v>
      </c>
      <c r="K6" s="171">
        <v>24</v>
      </c>
      <c r="L6" s="171">
        <v>17</v>
      </c>
      <c r="M6" s="189">
        <v>18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4" s="79" customFormat="1" ht="22.5" customHeight="1">
      <c r="A7" s="183" t="s">
        <v>21</v>
      </c>
      <c r="B7" s="171">
        <v>43</v>
      </c>
      <c r="C7" s="171">
        <v>27</v>
      </c>
      <c r="D7" s="171">
        <v>33</v>
      </c>
      <c r="E7" s="171">
        <v>20</v>
      </c>
      <c r="F7" s="171">
        <v>28</v>
      </c>
      <c r="G7" s="171">
        <v>20</v>
      </c>
      <c r="H7" s="171">
        <v>25</v>
      </c>
      <c r="I7" s="171">
        <v>23</v>
      </c>
      <c r="J7" s="171">
        <v>25</v>
      </c>
      <c r="K7" s="171">
        <v>19</v>
      </c>
      <c r="L7" s="171">
        <v>82</v>
      </c>
      <c r="M7" s="189">
        <v>55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4" s="79" customFormat="1" ht="22.5" customHeight="1">
      <c r="A8" s="182" t="s">
        <v>22</v>
      </c>
      <c r="B8" s="171">
        <v>79793</v>
      </c>
      <c r="C8" s="171">
        <v>83391</v>
      </c>
      <c r="D8" s="171">
        <v>90116</v>
      </c>
      <c r="E8" s="171">
        <v>91374</v>
      </c>
      <c r="F8" s="171">
        <v>90682</v>
      </c>
      <c r="G8" s="171">
        <v>87607</v>
      </c>
      <c r="H8" s="171">
        <v>87204</v>
      </c>
      <c r="I8" s="171">
        <v>77623</v>
      </c>
      <c r="J8" s="171">
        <v>68022</v>
      </c>
      <c r="K8" s="171">
        <v>66931</v>
      </c>
      <c r="L8" s="171">
        <v>64962</v>
      </c>
      <c r="M8" s="189">
        <v>67314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s="79" customFormat="1" ht="22.5" customHeight="1">
      <c r="A9" s="183" t="s">
        <v>23</v>
      </c>
      <c r="B9" s="172">
        <v>673</v>
      </c>
      <c r="C9" s="173">
        <v>3598</v>
      </c>
      <c r="D9" s="174">
        <v>6725</v>
      </c>
      <c r="E9" s="174">
        <v>1258</v>
      </c>
      <c r="F9" s="172">
        <v>692</v>
      </c>
      <c r="G9" s="172">
        <v>3075</v>
      </c>
      <c r="H9" s="172">
        <v>403</v>
      </c>
      <c r="I9" s="172">
        <v>9581</v>
      </c>
      <c r="J9" s="172">
        <v>9601</v>
      </c>
      <c r="K9" s="172">
        <v>1091</v>
      </c>
      <c r="L9" s="172">
        <v>1969</v>
      </c>
      <c r="M9" s="500">
        <v>2352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s="79" customFormat="1" ht="22.5" customHeight="1">
      <c r="A10" s="183" t="s">
        <v>24</v>
      </c>
      <c r="B10" s="175">
        <v>0.836378097581587</v>
      </c>
      <c r="C10" s="176">
        <v>4.509167470830774</v>
      </c>
      <c r="D10" s="176">
        <v>8.1</v>
      </c>
      <c r="E10" s="176">
        <v>1.4</v>
      </c>
      <c r="F10" s="175">
        <v>0.836378097581587</v>
      </c>
      <c r="G10" s="175">
        <v>3.4</v>
      </c>
      <c r="H10" s="175">
        <v>0.5</v>
      </c>
      <c r="I10" s="175">
        <v>11</v>
      </c>
      <c r="J10" s="175">
        <v>12.4</v>
      </c>
      <c r="K10" s="175">
        <v>1.6</v>
      </c>
      <c r="L10" s="175">
        <v>2.9</v>
      </c>
      <c r="M10" s="190">
        <v>3.6</v>
      </c>
      <c r="N10" s="76"/>
      <c r="O10" s="82"/>
      <c r="P10" s="76"/>
      <c r="Q10" s="76"/>
      <c r="R10" s="76"/>
      <c r="S10" s="76"/>
      <c r="T10" s="76"/>
      <c r="U10" s="76"/>
      <c r="V10" s="76"/>
      <c r="W10" s="76"/>
      <c r="X10" s="76"/>
    </row>
    <row r="11" spans="1:24" s="79" customFormat="1" ht="22.5" customHeight="1">
      <c r="A11" s="184" t="s">
        <v>25</v>
      </c>
      <c r="B11" s="171">
        <v>21001</v>
      </c>
      <c r="C11" s="171">
        <v>23049</v>
      </c>
      <c r="D11" s="171">
        <v>26075</v>
      </c>
      <c r="E11" s="171">
        <v>29131</v>
      </c>
      <c r="F11" s="171">
        <v>30961</v>
      </c>
      <c r="G11" s="171">
        <v>33695</v>
      </c>
      <c r="H11" s="171">
        <v>32683</v>
      </c>
      <c r="I11" s="171">
        <v>31444</v>
      </c>
      <c r="J11" s="171">
        <v>32046</v>
      </c>
      <c r="K11" s="171">
        <v>28954</v>
      </c>
      <c r="L11" s="171">
        <v>33610</v>
      </c>
      <c r="M11" s="189">
        <v>37840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s="79" customFormat="1" ht="22.5" customHeight="1">
      <c r="A12" s="182" t="s">
        <v>80</v>
      </c>
      <c r="B12" s="170">
        <v>12077</v>
      </c>
      <c r="C12" s="170">
        <v>13880</v>
      </c>
      <c r="D12" s="170">
        <v>16179</v>
      </c>
      <c r="E12" s="170">
        <v>15735</v>
      </c>
      <c r="F12" s="170">
        <v>16399</v>
      </c>
      <c r="G12" s="170">
        <v>17140</v>
      </c>
      <c r="H12" s="170">
        <v>16909</v>
      </c>
      <c r="I12" s="170">
        <v>15579</v>
      </c>
      <c r="J12" s="170">
        <v>17195</v>
      </c>
      <c r="K12" s="170">
        <v>15518</v>
      </c>
      <c r="L12" s="170">
        <v>19026</v>
      </c>
      <c r="M12" s="188">
        <v>21036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s="79" customFormat="1" ht="22.5" customHeight="1">
      <c r="A13" s="183" t="s">
        <v>26</v>
      </c>
      <c r="B13" s="177">
        <v>10960</v>
      </c>
      <c r="C13" s="177">
        <v>12442</v>
      </c>
      <c r="D13" s="177">
        <v>14693</v>
      </c>
      <c r="E13" s="177">
        <v>13891</v>
      </c>
      <c r="F13" s="177">
        <v>14700</v>
      </c>
      <c r="G13" s="177">
        <v>15637</v>
      </c>
      <c r="H13" s="177">
        <v>15251</v>
      </c>
      <c r="I13" s="177">
        <v>14079</v>
      </c>
      <c r="J13" s="177">
        <v>14734</v>
      </c>
      <c r="K13" s="177">
        <v>13658</v>
      </c>
      <c r="L13" s="177">
        <v>16791</v>
      </c>
      <c r="M13" s="191">
        <v>18269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4" s="79" customFormat="1" ht="22.5" customHeight="1">
      <c r="A14" s="183" t="s">
        <v>27</v>
      </c>
      <c r="B14" s="177">
        <v>1117</v>
      </c>
      <c r="C14" s="177">
        <v>1438</v>
      </c>
      <c r="D14" s="177">
        <v>1486</v>
      </c>
      <c r="E14" s="177">
        <v>1844</v>
      </c>
      <c r="F14" s="177">
        <v>1699</v>
      </c>
      <c r="G14" s="177">
        <v>1503</v>
      </c>
      <c r="H14" s="177">
        <v>1658</v>
      </c>
      <c r="I14" s="177">
        <v>1500</v>
      </c>
      <c r="J14" s="177">
        <v>2461</v>
      </c>
      <c r="K14" s="177">
        <v>1860</v>
      </c>
      <c r="L14" s="177">
        <v>2235</v>
      </c>
      <c r="M14" s="191">
        <v>2767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s="79" customFormat="1" ht="22.5" customHeight="1">
      <c r="A15" s="184" t="s">
        <v>28</v>
      </c>
      <c r="B15" s="170">
        <v>8924</v>
      </c>
      <c r="C15" s="170">
        <v>9169</v>
      </c>
      <c r="D15" s="170">
        <v>9896</v>
      </c>
      <c r="E15" s="170">
        <v>13396</v>
      </c>
      <c r="F15" s="170">
        <v>14562</v>
      </c>
      <c r="G15" s="170">
        <v>16555</v>
      </c>
      <c r="H15" s="170">
        <v>15774</v>
      </c>
      <c r="I15" s="170">
        <v>15865</v>
      </c>
      <c r="J15" s="170">
        <v>14851</v>
      </c>
      <c r="K15" s="170">
        <v>13436</v>
      </c>
      <c r="L15" s="170">
        <v>14584</v>
      </c>
      <c r="M15" s="188">
        <v>16804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s="79" customFormat="1" ht="22.5" customHeight="1">
      <c r="A16" s="184" t="s">
        <v>29</v>
      </c>
      <c r="B16" s="178">
        <v>42.5</v>
      </c>
      <c r="C16" s="178">
        <v>39.8</v>
      </c>
      <c r="D16" s="178">
        <v>38</v>
      </c>
      <c r="E16" s="178">
        <v>46</v>
      </c>
      <c r="F16" s="178">
        <v>47</v>
      </c>
      <c r="G16" s="178">
        <v>49.1</v>
      </c>
      <c r="H16" s="178">
        <v>48.3</v>
      </c>
      <c r="I16" s="178">
        <v>50.4</v>
      </c>
      <c r="J16" s="178">
        <v>46.3</v>
      </c>
      <c r="K16" s="178">
        <v>46.404641845686264</v>
      </c>
      <c r="L16" s="178">
        <v>43.4</v>
      </c>
      <c r="M16" s="192">
        <v>44.4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s="79" customFormat="1" ht="22.5" customHeight="1">
      <c r="A17" s="184" t="s">
        <v>64</v>
      </c>
      <c r="B17" s="170">
        <v>8202</v>
      </c>
      <c r="C17" s="170">
        <v>9179</v>
      </c>
      <c r="D17" s="170">
        <v>10510</v>
      </c>
      <c r="E17" s="170">
        <v>11697</v>
      </c>
      <c r="F17" s="170">
        <v>12523</v>
      </c>
      <c r="G17" s="170">
        <v>13681</v>
      </c>
      <c r="H17" s="170">
        <v>13603</v>
      </c>
      <c r="I17" s="170">
        <v>13171</v>
      </c>
      <c r="J17" s="170">
        <v>13134</v>
      </c>
      <c r="K17" s="170">
        <v>12108</v>
      </c>
      <c r="L17" s="170">
        <v>13694</v>
      </c>
      <c r="M17" s="188">
        <v>15584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s="79" customFormat="1" ht="22.5" customHeight="1">
      <c r="A18" s="185" t="s">
        <v>30</v>
      </c>
      <c r="B18" s="178">
        <v>49.6</v>
      </c>
      <c r="C18" s="178">
        <v>49.8</v>
      </c>
      <c r="D18" s="178">
        <v>50.4</v>
      </c>
      <c r="E18" s="178">
        <v>52.1</v>
      </c>
      <c r="F18" s="178">
        <v>50.7</v>
      </c>
      <c r="G18" s="178">
        <v>49.9</v>
      </c>
      <c r="H18" s="178">
        <v>48.2</v>
      </c>
      <c r="I18" s="178">
        <v>44.5</v>
      </c>
      <c r="J18" s="178">
        <v>41.1</v>
      </c>
      <c r="K18" s="178">
        <v>37.6</v>
      </c>
      <c r="L18" s="178">
        <v>37.7</v>
      </c>
      <c r="M18" s="192">
        <v>38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s="79" customFormat="1" ht="22.5" customHeight="1">
      <c r="A19" s="186" t="s">
        <v>31</v>
      </c>
      <c r="B19" s="178">
        <v>12</v>
      </c>
      <c r="C19" s="178">
        <v>12.1</v>
      </c>
      <c r="D19" s="178">
        <v>11.9</v>
      </c>
      <c r="E19" s="178">
        <v>12.5</v>
      </c>
      <c r="F19" s="178">
        <v>12</v>
      </c>
      <c r="G19" s="178">
        <v>11.6</v>
      </c>
      <c r="H19" s="178">
        <v>10.8</v>
      </c>
      <c r="I19" s="178">
        <v>9.6</v>
      </c>
      <c r="J19" s="178">
        <v>8.6</v>
      </c>
      <c r="K19" s="178">
        <v>7.46587083328195</v>
      </c>
      <c r="L19" s="178">
        <v>7.5</v>
      </c>
      <c r="M19" s="192">
        <v>7.7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s="79" customFormat="1" ht="22.5" customHeight="1">
      <c r="A20" s="184" t="s">
        <v>63</v>
      </c>
      <c r="B20" s="176">
        <v>7.014467338886448</v>
      </c>
      <c r="C20" s="176">
        <v>6</v>
      </c>
      <c r="D20" s="176">
        <v>6.9</v>
      </c>
      <c r="E20" s="176">
        <v>6</v>
      </c>
      <c r="F20" s="176">
        <v>6</v>
      </c>
      <c r="G20" s="176">
        <v>4.4</v>
      </c>
      <c r="H20" s="175">
        <v>6</v>
      </c>
      <c r="I20" s="175">
        <v>6</v>
      </c>
      <c r="J20" s="175">
        <v>6.8</v>
      </c>
      <c r="K20" s="175">
        <v>12.3</v>
      </c>
      <c r="L20" s="176">
        <v>4.6</v>
      </c>
      <c r="M20" s="193">
        <v>8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s="79" customFormat="1" ht="22.5" customHeight="1">
      <c r="A21" s="184" t="s">
        <v>32</v>
      </c>
      <c r="B21" s="170">
        <v>930</v>
      </c>
      <c r="C21" s="170">
        <v>1245</v>
      </c>
      <c r="D21" s="170">
        <v>1445</v>
      </c>
      <c r="E21" s="170">
        <v>1755</v>
      </c>
      <c r="F21" s="170">
        <v>1702</v>
      </c>
      <c r="G21" s="170">
        <v>1758</v>
      </c>
      <c r="H21" s="170">
        <v>1468</v>
      </c>
      <c r="I21" s="170">
        <v>1418</v>
      </c>
      <c r="J21" s="170">
        <v>2508</v>
      </c>
      <c r="K21" s="170">
        <v>2376</v>
      </c>
      <c r="L21" s="170">
        <v>2245</v>
      </c>
      <c r="M21" s="188">
        <v>4289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s="79" customFormat="1" ht="22.5" customHeight="1">
      <c r="A22" s="183" t="s">
        <v>33</v>
      </c>
      <c r="B22" s="177">
        <v>915</v>
      </c>
      <c r="C22" s="177">
        <v>1200</v>
      </c>
      <c r="D22" s="177">
        <v>1355</v>
      </c>
      <c r="E22" s="177">
        <v>1635</v>
      </c>
      <c r="F22" s="177">
        <v>1557</v>
      </c>
      <c r="G22" s="177">
        <v>1444</v>
      </c>
      <c r="H22" s="177">
        <v>1445</v>
      </c>
      <c r="I22" s="177">
        <v>1342</v>
      </c>
      <c r="J22" s="177">
        <v>1888</v>
      </c>
      <c r="K22" s="177">
        <v>1609</v>
      </c>
      <c r="L22" s="177">
        <v>2031</v>
      </c>
      <c r="M22" s="191">
        <v>2565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s="79" customFormat="1" ht="7.5" customHeight="1" thickBot="1">
      <c r="A23" s="83"/>
      <c r="B23" s="179"/>
      <c r="C23" s="179"/>
      <c r="D23" s="179"/>
      <c r="E23" s="180"/>
      <c r="F23" s="180"/>
      <c r="G23" s="180"/>
      <c r="H23" s="180"/>
      <c r="I23" s="180"/>
      <c r="J23" s="180"/>
      <c r="K23" s="180"/>
      <c r="L23" s="180"/>
      <c r="M23" s="181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s="79" customFormat="1" ht="19.5" customHeight="1">
      <c r="A24" s="168" t="s">
        <v>81</v>
      </c>
      <c r="B24" s="84"/>
      <c r="C24" s="84"/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13" s="79" customFormat="1" ht="20.25" customHeight="1">
      <c r="A25" s="2" t="s">
        <v>82</v>
      </c>
      <c r="B25" s="84"/>
      <c r="C25" s="84"/>
      <c r="D25" s="84"/>
      <c r="E25" s="85"/>
      <c r="F25" s="85"/>
      <c r="G25" s="85"/>
      <c r="H25" s="85"/>
      <c r="I25" s="85"/>
      <c r="J25" s="85"/>
      <c r="K25" s="85"/>
      <c r="L25" s="85"/>
      <c r="M25" s="85"/>
    </row>
    <row r="26" spans="1:14" ht="20.25" customHeight="1">
      <c r="A26" s="2" t="s">
        <v>83</v>
      </c>
      <c r="B26" s="77"/>
      <c r="E26" s="76"/>
      <c r="N26" s="76"/>
    </row>
    <row r="27" spans="1:14" ht="15" customHeight="1">
      <c r="A27" s="2"/>
      <c r="B27" s="77"/>
      <c r="E27" s="76"/>
      <c r="N27" s="76"/>
    </row>
  </sheetData>
  <printOptions horizontalCentered="1" verticalCentered="1"/>
  <pageMargins left="0.1968503937007874" right="0" top="0.35433070866141736" bottom="0.3937007874015748" header="0.5511811023622047" footer="0.6299212598425197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D1">
      <selection activeCell="L17" sqref="L17"/>
    </sheetView>
  </sheetViews>
  <sheetFormatPr defaultColWidth="9.140625" defaultRowHeight="12.75"/>
  <cols>
    <col min="1" max="1" width="3.00390625" style="362" customWidth="1"/>
    <col min="2" max="2" width="43.57421875" style="362" customWidth="1"/>
    <col min="3" max="11" width="8.57421875" style="362" customWidth="1"/>
    <col min="12" max="12" width="8.57421875" style="363" customWidth="1"/>
    <col min="13" max="16384" width="8.00390625" style="362" customWidth="1"/>
  </cols>
  <sheetData>
    <row r="1" spans="1:4" ht="18">
      <c r="A1" s="359" t="s">
        <v>233</v>
      </c>
      <c r="B1" s="360"/>
      <c r="C1" s="361"/>
      <c r="D1" s="361"/>
    </row>
    <row r="2" spans="1:4" ht="3" customHeight="1">
      <c r="A2" s="360"/>
      <c r="B2" s="360"/>
      <c r="C2" s="361"/>
      <c r="D2" s="361"/>
    </row>
    <row r="3" spans="1:12" ht="12.75" customHeight="1">
      <c r="A3" s="360"/>
      <c r="B3" s="360"/>
      <c r="C3" s="364"/>
      <c r="D3" s="364"/>
      <c r="F3" s="365"/>
      <c r="G3" s="365"/>
      <c r="H3" s="365"/>
      <c r="J3" s="531" t="s">
        <v>115</v>
      </c>
      <c r="K3" s="531"/>
      <c r="L3" s="531"/>
    </row>
    <row r="4" spans="1:4" ht="8.25" customHeight="1">
      <c r="A4" s="364"/>
      <c r="B4" s="364"/>
      <c r="C4" s="364"/>
      <c r="D4" s="364"/>
    </row>
    <row r="5" spans="1:12" ht="15.75" customHeight="1">
      <c r="A5" s="540" t="s">
        <v>116</v>
      </c>
      <c r="B5" s="541"/>
      <c r="C5" s="544">
        <v>2006</v>
      </c>
      <c r="D5" s="544" t="s">
        <v>222</v>
      </c>
      <c r="E5" s="535" t="s">
        <v>223</v>
      </c>
      <c r="F5" s="536"/>
      <c r="G5" s="536"/>
      <c r="H5" s="536"/>
      <c r="I5" s="537"/>
      <c r="J5" s="532" t="s">
        <v>224</v>
      </c>
      <c r="K5" s="533"/>
      <c r="L5" s="534"/>
    </row>
    <row r="6" spans="1:12" ht="15.75" customHeight="1">
      <c r="A6" s="542"/>
      <c r="B6" s="543"/>
      <c r="C6" s="524"/>
      <c r="D6" s="524"/>
      <c r="E6" s="366" t="s">
        <v>117</v>
      </c>
      <c r="F6" s="366" t="s">
        <v>105</v>
      </c>
      <c r="G6" s="367" t="s">
        <v>106</v>
      </c>
      <c r="H6" s="366" t="s">
        <v>107</v>
      </c>
      <c r="I6" s="366" t="s">
        <v>108</v>
      </c>
      <c r="J6" s="321" t="s">
        <v>104</v>
      </c>
      <c r="K6" s="366" t="s">
        <v>105</v>
      </c>
      <c r="L6" s="367" t="s">
        <v>106</v>
      </c>
    </row>
    <row r="7" spans="1:12" s="363" customFormat="1" ht="24.75" customHeight="1">
      <c r="A7" s="368" t="s">
        <v>118</v>
      </c>
      <c r="B7" s="369"/>
      <c r="C7" s="370">
        <v>33610</v>
      </c>
      <c r="D7" s="370">
        <v>37840</v>
      </c>
      <c r="E7" s="371">
        <v>8163</v>
      </c>
      <c r="F7" s="371">
        <v>10344</v>
      </c>
      <c r="G7" s="371">
        <f>SUM(E7:F7)</f>
        <v>18507</v>
      </c>
      <c r="H7" s="371">
        <v>9480</v>
      </c>
      <c r="I7" s="371">
        <f>D7-SUM(G7:H7)</f>
        <v>9853</v>
      </c>
      <c r="J7" s="371">
        <v>7693</v>
      </c>
      <c r="K7" s="371">
        <f>8990+32</f>
        <v>9022</v>
      </c>
      <c r="L7" s="371">
        <f>SUM(J7:K7)</f>
        <v>16715</v>
      </c>
    </row>
    <row r="8" spans="1:12" s="376" customFormat="1" ht="24.75" customHeight="1">
      <c r="A8" s="372" t="s">
        <v>119</v>
      </c>
      <c r="B8" s="373"/>
      <c r="C8" s="374">
        <v>5369</v>
      </c>
      <c r="D8" s="374">
        <v>6385</v>
      </c>
      <c r="E8" s="375">
        <v>1112</v>
      </c>
      <c r="F8" s="375">
        <v>1572</v>
      </c>
      <c r="G8" s="375">
        <f>SUM(E8:F8)</f>
        <v>2684</v>
      </c>
      <c r="H8" s="375">
        <v>1770</v>
      </c>
      <c r="I8" s="375">
        <f>D8-SUM(G8:H8)</f>
        <v>1931</v>
      </c>
      <c r="J8" s="375">
        <v>1390</v>
      </c>
      <c r="K8" s="375">
        <v>1476</v>
      </c>
      <c r="L8" s="375">
        <f>SUM(J8:K8)</f>
        <v>2866</v>
      </c>
    </row>
    <row r="9" spans="1:12" s="376" customFormat="1" ht="10.5" customHeight="1">
      <c r="A9" s="377" t="s">
        <v>120</v>
      </c>
      <c r="B9" s="373"/>
      <c r="C9" s="378"/>
      <c r="D9" s="378"/>
      <c r="E9" s="379"/>
      <c r="F9" s="379"/>
      <c r="G9" s="380"/>
      <c r="H9" s="379"/>
      <c r="I9" s="379"/>
      <c r="J9" s="379"/>
      <c r="K9" s="379"/>
      <c r="L9" s="380"/>
    </row>
    <row r="10" spans="1:12" ht="22.5" customHeight="1">
      <c r="A10" s="381" t="s">
        <v>18</v>
      </c>
      <c r="B10" s="373" t="s">
        <v>121</v>
      </c>
      <c r="C10" s="382">
        <v>4950</v>
      </c>
      <c r="D10" s="382">
        <v>6031</v>
      </c>
      <c r="E10" s="383">
        <v>1007</v>
      </c>
      <c r="F10" s="383">
        <v>1549</v>
      </c>
      <c r="G10" s="384">
        <f>SUM(E10:F10)</f>
        <v>2556</v>
      </c>
      <c r="H10" s="383">
        <v>1670</v>
      </c>
      <c r="I10" s="383">
        <f>D10-SUM(G10:H10)</f>
        <v>1805</v>
      </c>
      <c r="J10" s="383">
        <v>1295</v>
      </c>
      <c r="K10" s="383">
        <v>1388</v>
      </c>
      <c r="L10" s="384">
        <f>SUM(J10:K10)</f>
        <v>2683</v>
      </c>
    </row>
    <row r="11" spans="1:12" s="376" customFormat="1" ht="24.75" customHeight="1">
      <c r="A11" s="385" t="s">
        <v>122</v>
      </c>
      <c r="B11" s="373"/>
      <c r="C11" s="378">
        <v>92</v>
      </c>
      <c r="D11" s="378">
        <v>108</v>
      </c>
      <c r="E11" s="375">
        <v>27</v>
      </c>
      <c r="F11" s="375">
        <v>24</v>
      </c>
      <c r="G11" s="375">
        <f>SUM(E11:F11)</f>
        <v>51</v>
      </c>
      <c r="H11" s="375">
        <v>27</v>
      </c>
      <c r="I11" s="375">
        <f>D11-SUM(G11:H11)</f>
        <v>30</v>
      </c>
      <c r="J11" s="375">
        <v>30</v>
      </c>
      <c r="K11" s="375">
        <v>30</v>
      </c>
      <c r="L11" s="375">
        <f>SUM(J11:K11)</f>
        <v>60</v>
      </c>
    </row>
    <row r="12" spans="1:12" s="386" customFormat="1" ht="24.75" customHeight="1">
      <c r="A12" s="372" t="s">
        <v>123</v>
      </c>
      <c r="B12" s="373"/>
      <c r="C12" s="378">
        <v>152</v>
      </c>
      <c r="D12" s="378">
        <v>230</v>
      </c>
      <c r="E12" s="375">
        <v>44</v>
      </c>
      <c r="F12" s="375">
        <v>53</v>
      </c>
      <c r="G12" s="375">
        <f>SUM(E12:F12)</f>
        <v>97</v>
      </c>
      <c r="H12" s="375">
        <v>70</v>
      </c>
      <c r="I12" s="375">
        <f>D12-SUM(G12:H12)</f>
        <v>63</v>
      </c>
      <c r="J12" s="375">
        <v>63</v>
      </c>
      <c r="K12" s="375">
        <f>71+1</f>
        <v>72</v>
      </c>
      <c r="L12" s="375">
        <f>SUM(J12:K12)</f>
        <v>135</v>
      </c>
    </row>
    <row r="13" spans="1:12" s="376" customFormat="1" ht="27.75" customHeight="1">
      <c r="A13" s="538" t="s">
        <v>124</v>
      </c>
      <c r="B13" s="539"/>
      <c r="C13" s="378">
        <v>3434</v>
      </c>
      <c r="D13" s="378">
        <v>3819</v>
      </c>
      <c r="E13" s="375">
        <v>935</v>
      </c>
      <c r="F13" s="375">
        <v>1116</v>
      </c>
      <c r="G13" s="375">
        <f>SUM(E13:F13)</f>
        <v>2051</v>
      </c>
      <c r="H13" s="375">
        <v>898</v>
      </c>
      <c r="I13" s="375">
        <f>D13-SUM(G13:H13)</f>
        <v>870</v>
      </c>
      <c r="J13" s="375">
        <v>730</v>
      </c>
      <c r="K13" s="375">
        <f>903+17</f>
        <v>920</v>
      </c>
      <c r="L13" s="375">
        <f>SUM(J13:K13)</f>
        <v>1650</v>
      </c>
    </row>
    <row r="14" spans="1:12" s="376" customFormat="1" ht="10.5" customHeight="1">
      <c r="A14" s="377" t="s">
        <v>120</v>
      </c>
      <c r="B14" s="373"/>
      <c r="C14" s="378"/>
      <c r="D14" s="378"/>
      <c r="E14" s="379"/>
      <c r="F14" s="379"/>
      <c r="G14" s="380"/>
      <c r="H14" s="379"/>
      <c r="I14" s="379"/>
      <c r="J14" s="379"/>
      <c r="K14" s="379"/>
      <c r="L14" s="380"/>
    </row>
    <row r="15" spans="1:12" s="376" customFormat="1" ht="22.5" customHeight="1">
      <c r="A15" s="387" t="s">
        <v>18</v>
      </c>
      <c r="B15" s="373" t="s">
        <v>125</v>
      </c>
      <c r="C15" s="382">
        <v>1633</v>
      </c>
      <c r="D15" s="382">
        <v>1963</v>
      </c>
      <c r="E15" s="383">
        <v>475</v>
      </c>
      <c r="F15" s="383">
        <v>616</v>
      </c>
      <c r="G15" s="384">
        <f>SUM(E15:F15)</f>
        <v>1091</v>
      </c>
      <c r="H15" s="383">
        <v>412</v>
      </c>
      <c r="I15" s="383">
        <f>D15-SUM(G15:H15)</f>
        <v>460</v>
      </c>
      <c r="J15" s="383">
        <v>414</v>
      </c>
      <c r="K15" s="383">
        <v>472</v>
      </c>
      <c r="L15" s="384">
        <f>SUM(J15:K15)</f>
        <v>886</v>
      </c>
    </row>
    <row r="16" spans="1:12" s="376" customFormat="1" ht="22.5" customHeight="1">
      <c r="A16" s="377"/>
      <c r="B16" s="388" t="s">
        <v>126</v>
      </c>
      <c r="C16" s="382">
        <v>1375</v>
      </c>
      <c r="D16" s="382">
        <v>1375</v>
      </c>
      <c r="E16" s="383">
        <v>329</v>
      </c>
      <c r="F16" s="383">
        <v>379</v>
      </c>
      <c r="G16" s="384">
        <f>SUM(E16:F16)</f>
        <v>708</v>
      </c>
      <c r="H16" s="383">
        <v>368</v>
      </c>
      <c r="I16" s="383">
        <f>D16-SUM(G16:H16)</f>
        <v>299</v>
      </c>
      <c r="J16" s="383">
        <v>215</v>
      </c>
      <c r="K16" s="383">
        <v>313</v>
      </c>
      <c r="L16" s="384">
        <f>SUM(J16:K16)</f>
        <v>528</v>
      </c>
    </row>
    <row r="17" spans="1:12" s="376" customFormat="1" ht="24.75" customHeight="1">
      <c r="A17" s="372" t="s">
        <v>127</v>
      </c>
      <c r="B17" s="373"/>
      <c r="C17" s="378">
        <v>136</v>
      </c>
      <c r="D17" s="378">
        <v>91</v>
      </c>
      <c r="E17" s="375">
        <v>39</v>
      </c>
      <c r="F17" s="375">
        <v>25</v>
      </c>
      <c r="G17" s="375">
        <f>SUM(E17:F17)</f>
        <v>64</v>
      </c>
      <c r="H17" s="375">
        <v>13</v>
      </c>
      <c r="I17" s="375">
        <f>D17-SUM(G17:H17)</f>
        <v>14</v>
      </c>
      <c r="J17" s="375">
        <v>29</v>
      </c>
      <c r="K17" s="375">
        <v>31</v>
      </c>
      <c r="L17" s="375">
        <f>SUM(J17:K17)</f>
        <v>60</v>
      </c>
    </row>
    <row r="18" spans="1:12" s="376" customFormat="1" ht="24.75" customHeight="1">
      <c r="A18" s="372" t="s">
        <v>128</v>
      </c>
      <c r="B18" s="389"/>
      <c r="C18" s="378">
        <v>24356</v>
      </c>
      <c r="D18" s="378">
        <v>27149</v>
      </c>
      <c r="E18" s="375">
        <v>6000</v>
      </c>
      <c r="F18" s="375">
        <v>7535</v>
      </c>
      <c r="G18" s="375">
        <f>SUM(E18:F18)</f>
        <v>13535</v>
      </c>
      <c r="H18" s="375">
        <v>6690</v>
      </c>
      <c r="I18" s="375">
        <f>D18-SUM(G18:H18)</f>
        <v>6924</v>
      </c>
      <c r="J18" s="375">
        <v>5446</v>
      </c>
      <c r="K18" s="375">
        <f>6467+14</f>
        <v>6481</v>
      </c>
      <c r="L18" s="375">
        <f>SUM(J18:K18)</f>
        <v>11927</v>
      </c>
    </row>
    <row r="19" spans="1:12" s="376" customFormat="1" ht="10.5" customHeight="1">
      <c r="A19" s="377" t="s">
        <v>120</v>
      </c>
      <c r="B19" s="389"/>
      <c r="C19" s="378"/>
      <c r="D19" s="378"/>
      <c r="E19" s="379"/>
      <c r="F19" s="379"/>
      <c r="G19" s="380"/>
      <c r="H19" s="379"/>
      <c r="I19" s="379"/>
      <c r="J19" s="379"/>
      <c r="K19" s="379"/>
      <c r="L19" s="380"/>
    </row>
    <row r="20" spans="1:12" s="376" customFormat="1" ht="22.5" customHeight="1">
      <c r="A20" s="387" t="s">
        <v>18</v>
      </c>
      <c r="B20" s="373" t="s">
        <v>129</v>
      </c>
      <c r="C20" s="382">
        <v>21690</v>
      </c>
      <c r="D20" s="382">
        <v>24457</v>
      </c>
      <c r="E20" s="383">
        <v>5406</v>
      </c>
      <c r="F20" s="383">
        <v>6748</v>
      </c>
      <c r="G20" s="384">
        <f aca="true" t="shared" si="0" ref="G20:G25">SUM(E20:F20)</f>
        <v>12154</v>
      </c>
      <c r="H20" s="383">
        <v>6074</v>
      </c>
      <c r="I20" s="383">
        <f aca="true" t="shared" si="1" ref="I20:I25">D20-SUM(G20:H20)</f>
        <v>6229</v>
      </c>
      <c r="J20" s="383">
        <v>4900</v>
      </c>
      <c r="K20" s="383">
        <f>5668+8</f>
        <v>5676</v>
      </c>
      <c r="L20" s="384">
        <f aca="true" t="shared" si="2" ref="L20:L25">SUM(J20:K20)</f>
        <v>10576</v>
      </c>
    </row>
    <row r="21" spans="1:12" ht="22.5" customHeight="1">
      <c r="A21" s="377"/>
      <c r="B21" s="373" t="s">
        <v>130</v>
      </c>
      <c r="C21" s="382">
        <v>204</v>
      </c>
      <c r="D21" s="382">
        <v>178</v>
      </c>
      <c r="E21" s="383">
        <v>36</v>
      </c>
      <c r="F21" s="383">
        <v>58</v>
      </c>
      <c r="G21" s="384">
        <f t="shared" si="0"/>
        <v>94</v>
      </c>
      <c r="H21" s="383">
        <v>41</v>
      </c>
      <c r="I21" s="383">
        <f t="shared" si="1"/>
        <v>43</v>
      </c>
      <c r="J21" s="383">
        <v>38</v>
      </c>
      <c r="K21" s="383">
        <v>36</v>
      </c>
      <c r="L21" s="384">
        <f t="shared" si="2"/>
        <v>74</v>
      </c>
    </row>
    <row r="22" spans="1:12" ht="22.5" customHeight="1">
      <c r="A22" s="381"/>
      <c r="B22" s="390" t="s">
        <v>131</v>
      </c>
      <c r="C22" s="382">
        <v>404</v>
      </c>
      <c r="D22" s="382">
        <v>550</v>
      </c>
      <c r="E22" s="383">
        <v>128</v>
      </c>
      <c r="F22" s="383">
        <v>169</v>
      </c>
      <c r="G22" s="384">
        <f t="shared" si="0"/>
        <v>297</v>
      </c>
      <c r="H22" s="383">
        <v>127</v>
      </c>
      <c r="I22" s="383">
        <f t="shared" si="1"/>
        <v>126</v>
      </c>
      <c r="J22" s="383">
        <v>145</v>
      </c>
      <c r="K22" s="383">
        <v>152</v>
      </c>
      <c r="L22" s="384">
        <f t="shared" si="2"/>
        <v>297</v>
      </c>
    </row>
    <row r="23" spans="1:12" s="376" customFormat="1" ht="22.5" customHeight="1">
      <c r="A23" s="377"/>
      <c r="B23" s="373" t="s">
        <v>132</v>
      </c>
      <c r="C23" s="382">
        <v>127</v>
      </c>
      <c r="D23" s="382">
        <v>147</v>
      </c>
      <c r="E23" s="383">
        <v>24</v>
      </c>
      <c r="F23" s="383">
        <v>37</v>
      </c>
      <c r="G23" s="384">
        <f t="shared" si="0"/>
        <v>61</v>
      </c>
      <c r="H23" s="383">
        <v>39</v>
      </c>
      <c r="I23" s="383">
        <f t="shared" si="1"/>
        <v>47</v>
      </c>
      <c r="J23" s="383">
        <v>33</v>
      </c>
      <c r="K23" s="383">
        <v>44</v>
      </c>
      <c r="L23" s="384">
        <f t="shared" si="2"/>
        <v>77</v>
      </c>
    </row>
    <row r="24" spans="1:12" s="376" customFormat="1" ht="22.5" customHeight="1">
      <c r="A24" s="377"/>
      <c r="B24" s="373" t="s">
        <v>133</v>
      </c>
      <c r="C24" s="382">
        <v>834</v>
      </c>
      <c r="D24" s="382">
        <v>935</v>
      </c>
      <c r="E24" s="383">
        <v>180</v>
      </c>
      <c r="F24" s="383">
        <v>230</v>
      </c>
      <c r="G24" s="384">
        <f t="shared" si="0"/>
        <v>410</v>
      </c>
      <c r="H24" s="383">
        <v>227</v>
      </c>
      <c r="I24" s="383">
        <f t="shared" si="1"/>
        <v>298</v>
      </c>
      <c r="J24" s="383">
        <v>173</v>
      </c>
      <c r="K24" s="383">
        <v>354</v>
      </c>
      <c r="L24" s="384">
        <f t="shared" si="2"/>
        <v>527</v>
      </c>
    </row>
    <row r="25" spans="1:12" s="395" customFormat="1" ht="22.5" customHeight="1">
      <c r="A25" s="391" t="s">
        <v>134</v>
      </c>
      <c r="B25" s="392"/>
      <c r="C25" s="393">
        <f>C7-C8-C11-C12-C13-C17-C18</f>
        <v>71</v>
      </c>
      <c r="D25" s="393">
        <f>D7-D8-D11-D12-D13-D17-D18</f>
        <v>58</v>
      </c>
      <c r="E25" s="393">
        <f>E7-E8-E11-E12-E13-E17-E18</f>
        <v>6</v>
      </c>
      <c r="F25" s="393">
        <f>F7-F8-F11-F12-F13-F17-F18</f>
        <v>19</v>
      </c>
      <c r="G25" s="393">
        <f t="shared" si="0"/>
        <v>25</v>
      </c>
      <c r="H25" s="393">
        <f>H7-H8-H11-H12-H13-H17-H18</f>
        <v>12</v>
      </c>
      <c r="I25" s="393">
        <f t="shared" si="1"/>
        <v>21</v>
      </c>
      <c r="J25" s="394">
        <v>5</v>
      </c>
      <c r="K25" s="393">
        <f>K7-K8-K11-K12-K13-K17-K18</f>
        <v>12</v>
      </c>
      <c r="L25" s="393">
        <f t="shared" si="2"/>
        <v>17</v>
      </c>
    </row>
    <row r="26" spans="1:12" ht="3" customHeight="1">
      <c r="A26" s="396"/>
      <c r="B26" s="397"/>
      <c r="C26" s="398"/>
      <c r="D26" s="398"/>
      <c r="E26" s="399"/>
      <c r="F26" s="399"/>
      <c r="G26" s="400"/>
      <c r="H26" s="399"/>
      <c r="I26" s="399"/>
      <c r="J26" s="399"/>
      <c r="K26" s="399"/>
      <c r="L26" s="400"/>
    </row>
    <row r="27" spans="1:4" ht="3" customHeight="1">
      <c r="A27" s="401"/>
      <c r="B27" s="401"/>
      <c r="C27" s="402"/>
      <c r="D27" s="402"/>
    </row>
    <row r="28" spans="1:12" s="405" customFormat="1" ht="12.75">
      <c r="A28" s="403" t="s">
        <v>225</v>
      </c>
      <c r="B28" s="404"/>
      <c r="C28" s="404"/>
      <c r="D28" s="404"/>
      <c r="L28" s="406"/>
    </row>
    <row r="29" s="405" customFormat="1" ht="12.75">
      <c r="L29" s="406"/>
    </row>
    <row r="30" s="405" customFormat="1" ht="12.75">
      <c r="L30" s="406"/>
    </row>
  </sheetData>
  <mergeCells count="7">
    <mergeCell ref="J3:L3"/>
    <mergeCell ref="J5:L5"/>
    <mergeCell ref="E5:I5"/>
    <mergeCell ref="A13:B13"/>
    <mergeCell ref="A5:B6"/>
    <mergeCell ref="C5:C6"/>
    <mergeCell ref="D5:D6"/>
  </mergeCells>
  <printOptions horizontalCentered="1"/>
  <pageMargins left="0.2362204724409449" right="0" top="0.5118110236220472" bottom="0.1968503937007874" header="0.5118110236220472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C1">
      <selection activeCell="L17" sqref="L17"/>
    </sheetView>
  </sheetViews>
  <sheetFormatPr defaultColWidth="9.140625" defaultRowHeight="12.75"/>
  <cols>
    <col min="1" max="1" width="43.7109375" style="362" customWidth="1"/>
    <col min="2" max="10" width="8.421875" style="362" customWidth="1"/>
    <col min="11" max="11" width="8.421875" style="363" customWidth="1"/>
    <col min="12" max="16384" width="8.00390625" style="362" customWidth="1"/>
  </cols>
  <sheetData>
    <row r="1" spans="1:11" s="376" customFormat="1" ht="17.25" customHeight="1">
      <c r="A1" s="407" t="s">
        <v>234</v>
      </c>
      <c r="B1" s="361"/>
      <c r="C1" s="361"/>
      <c r="K1" s="395"/>
    </row>
    <row r="2" spans="1:11" s="376" customFormat="1" ht="6" customHeight="1">
      <c r="A2" s="361"/>
      <c r="B2" s="361"/>
      <c r="C2" s="361"/>
      <c r="K2" s="395"/>
    </row>
    <row r="3" spans="1:11" s="376" customFormat="1" ht="15.75" customHeight="1">
      <c r="A3" s="361"/>
      <c r="B3" s="361"/>
      <c r="C3" s="361"/>
      <c r="E3" s="408"/>
      <c r="F3" s="408"/>
      <c r="G3" s="408"/>
      <c r="I3" s="545" t="s">
        <v>135</v>
      </c>
      <c r="J3" s="545"/>
      <c r="K3" s="545"/>
    </row>
    <row r="4" spans="1:11" s="376" customFormat="1" ht="5.25" customHeight="1">
      <c r="A4" s="361"/>
      <c r="B4" s="361"/>
      <c r="C4" s="361"/>
      <c r="K4" s="395"/>
    </row>
    <row r="5" spans="1:11" s="376" customFormat="1" ht="14.25" customHeight="1">
      <c r="A5" s="544" t="s">
        <v>116</v>
      </c>
      <c r="B5" s="544">
        <v>2006</v>
      </c>
      <c r="C5" s="544" t="s">
        <v>222</v>
      </c>
      <c r="D5" s="535" t="s">
        <v>223</v>
      </c>
      <c r="E5" s="536"/>
      <c r="F5" s="536"/>
      <c r="G5" s="536"/>
      <c r="H5" s="537"/>
      <c r="I5" s="532" t="s">
        <v>224</v>
      </c>
      <c r="J5" s="533"/>
      <c r="K5" s="534"/>
    </row>
    <row r="6" spans="1:11" s="386" customFormat="1" ht="17.25" customHeight="1">
      <c r="A6" s="524"/>
      <c r="B6" s="524"/>
      <c r="C6" s="524"/>
      <c r="D6" s="366" t="s">
        <v>136</v>
      </c>
      <c r="E6" s="366" t="s">
        <v>137</v>
      </c>
      <c r="F6" s="367" t="s">
        <v>106</v>
      </c>
      <c r="G6" s="366" t="s">
        <v>138</v>
      </c>
      <c r="H6" s="366" t="s">
        <v>139</v>
      </c>
      <c r="I6" s="321" t="s">
        <v>104</v>
      </c>
      <c r="J6" s="366" t="s">
        <v>137</v>
      </c>
      <c r="K6" s="367" t="s">
        <v>106</v>
      </c>
    </row>
    <row r="7" spans="1:11" s="363" customFormat="1" ht="22.5" customHeight="1">
      <c r="A7" s="409" t="s">
        <v>140</v>
      </c>
      <c r="B7" s="410">
        <v>19026</v>
      </c>
      <c r="C7" s="410">
        <v>21036</v>
      </c>
      <c r="D7" s="371">
        <v>4588</v>
      </c>
      <c r="E7" s="371">
        <v>5493</v>
      </c>
      <c r="F7" s="371">
        <f>SUM(D7:E7)</f>
        <v>10081</v>
      </c>
      <c r="G7" s="371">
        <v>5823</v>
      </c>
      <c r="H7" s="371">
        <f>C7-SUM(F7:G7)</f>
        <v>5132</v>
      </c>
      <c r="I7" s="371">
        <v>5834</v>
      </c>
      <c r="J7" s="371">
        <f>4656+84</f>
        <v>4740</v>
      </c>
      <c r="K7" s="371">
        <f>SUM(I7:J7)</f>
        <v>10574</v>
      </c>
    </row>
    <row r="8" spans="1:11" ht="22.5" customHeight="1">
      <c r="A8" s="411" t="s">
        <v>141</v>
      </c>
      <c r="B8" s="412">
        <v>3176</v>
      </c>
      <c r="C8" s="412">
        <v>3765</v>
      </c>
      <c r="D8" s="413">
        <v>549</v>
      </c>
      <c r="E8" s="413">
        <v>998</v>
      </c>
      <c r="F8" s="413">
        <f>SUM(D8:E8)</f>
        <v>1547</v>
      </c>
      <c r="G8" s="413">
        <v>1124</v>
      </c>
      <c r="H8" s="413">
        <f>C8-SUM(F8:G8)</f>
        <v>1094</v>
      </c>
      <c r="I8" s="413">
        <v>1951</v>
      </c>
      <c r="J8" s="413">
        <v>1173</v>
      </c>
      <c r="K8" s="413">
        <f>SUM(I8:J8)</f>
        <v>3124</v>
      </c>
    </row>
    <row r="9" spans="1:11" s="376" customFormat="1" ht="22.5" customHeight="1">
      <c r="A9" s="411" t="s">
        <v>142</v>
      </c>
      <c r="B9" s="412">
        <v>1682</v>
      </c>
      <c r="C9" s="412">
        <v>1792</v>
      </c>
      <c r="D9" s="413">
        <v>521</v>
      </c>
      <c r="E9" s="413">
        <v>422</v>
      </c>
      <c r="F9" s="413">
        <f>SUM(D9:E9)</f>
        <v>943</v>
      </c>
      <c r="G9" s="413">
        <v>396</v>
      </c>
      <c r="H9" s="413">
        <f>C9-SUM(F9:G9)</f>
        <v>453</v>
      </c>
      <c r="I9" s="413">
        <v>1019</v>
      </c>
      <c r="J9" s="413">
        <f>512+5</f>
        <v>517</v>
      </c>
      <c r="K9" s="413">
        <f>SUM(I9:J9)</f>
        <v>1536</v>
      </c>
    </row>
    <row r="10" spans="1:11" s="376" customFormat="1" ht="12" customHeight="1">
      <c r="A10" s="414" t="s">
        <v>143</v>
      </c>
      <c r="B10" s="412"/>
      <c r="C10" s="412"/>
      <c r="D10" s="379"/>
      <c r="E10" s="379"/>
      <c r="F10" s="380"/>
      <c r="G10" s="379"/>
      <c r="H10" s="379"/>
      <c r="I10" s="379"/>
      <c r="J10" s="379"/>
      <c r="K10" s="380"/>
    </row>
    <row r="11" spans="1:11" s="376" customFormat="1" ht="18" customHeight="1">
      <c r="A11" s="414" t="s">
        <v>144</v>
      </c>
      <c r="B11" s="415">
        <v>1100</v>
      </c>
      <c r="C11" s="415">
        <v>1149</v>
      </c>
      <c r="D11" s="416">
        <v>387</v>
      </c>
      <c r="E11" s="416">
        <v>260</v>
      </c>
      <c r="F11" s="417">
        <f aca="true" t="shared" si="0" ref="F11:F16">SUM(D11:E11)</f>
        <v>647</v>
      </c>
      <c r="G11" s="416">
        <v>236</v>
      </c>
      <c r="H11" s="416">
        <f aca="true" t="shared" si="1" ref="H11:H16">C11-SUM(F11:G11)</f>
        <v>266</v>
      </c>
      <c r="I11" s="416">
        <v>786</v>
      </c>
      <c r="J11" s="416">
        <v>305</v>
      </c>
      <c r="K11" s="417">
        <f aca="true" t="shared" si="2" ref="K11:K16">SUM(I11:J11)</f>
        <v>1091</v>
      </c>
    </row>
    <row r="12" spans="1:11" s="376" customFormat="1" ht="18" customHeight="1">
      <c r="A12" s="414" t="s">
        <v>145</v>
      </c>
      <c r="B12" s="415">
        <v>39</v>
      </c>
      <c r="C12" s="415">
        <v>30</v>
      </c>
      <c r="D12" s="416">
        <v>6</v>
      </c>
      <c r="E12" s="416">
        <v>7</v>
      </c>
      <c r="F12" s="417">
        <f t="shared" si="0"/>
        <v>13</v>
      </c>
      <c r="G12" s="416">
        <v>6</v>
      </c>
      <c r="H12" s="416">
        <f t="shared" si="1"/>
        <v>11</v>
      </c>
      <c r="I12" s="416">
        <v>17</v>
      </c>
      <c r="J12" s="416">
        <v>16</v>
      </c>
      <c r="K12" s="417">
        <f t="shared" si="2"/>
        <v>33</v>
      </c>
    </row>
    <row r="13" spans="1:11" ht="18" customHeight="1">
      <c r="A13" s="414" t="s">
        <v>146</v>
      </c>
      <c r="B13" s="415">
        <v>437</v>
      </c>
      <c r="C13" s="415">
        <v>457</v>
      </c>
      <c r="D13" s="416">
        <v>99</v>
      </c>
      <c r="E13" s="416">
        <v>122</v>
      </c>
      <c r="F13" s="417">
        <f t="shared" si="0"/>
        <v>221</v>
      </c>
      <c r="G13" s="416">
        <v>115</v>
      </c>
      <c r="H13" s="416">
        <f t="shared" si="1"/>
        <v>121</v>
      </c>
      <c r="I13" s="416">
        <v>149</v>
      </c>
      <c r="J13" s="416">
        <v>166</v>
      </c>
      <c r="K13" s="417">
        <f t="shared" si="2"/>
        <v>315</v>
      </c>
    </row>
    <row r="14" spans="1:11" ht="25.5" customHeight="1">
      <c r="A14" s="418" t="s">
        <v>147</v>
      </c>
      <c r="B14" s="419">
        <v>2</v>
      </c>
      <c r="C14" s="420">
        <v>5</v>
      </c>
      <c r="D14" s="421">
        <v>0</v>
      </c>
      <c r="E14" s="422">
        <v>1</v>
      </c>
      <c r="F14" s="422">
        <f t="shared" si="0"/>
        <v>1</v>
      </c>
      <c r="G14" s="422">
        <v>2</v>
      </c>
      <c r="H14" s="422">
        <f t="shared" si="1"/>
        <v>2</v>
      </c>
      <c r="I14" s="422">
        <v>2</v>
      </c>
      <c r="J14" s="422">
        <v>1</v>
      </c>
      <c r="K14" s="422">
        <f t="shared" si="2"/>
        <v>3</v>
      </c>
    </row>
    <row r="15" spans="1:11" ht="22.5" customHeight="1">
      <c r="A15" s="411" t="s">
        <v>148</v>
      </c>
      <c r="B15" s="412">
        <v>699</v>
      </c>
      <c r="C15" s="412">
        <v>939</v>
      </c>
      <c r="D15" s="413">
        <v>212</v>
      </c>
      <c r="E15" s="413">
        <v>239</v>
      </c>
      <c r="F15" s="413">
        <f t="shared" si="0"/>
        <v>451</v>
      </c>
      <c r="G15" s="413">
        <v>250</v>
      </c>
      <c r="H15" s="413">
        <f t="shared" si="1"/>
        <v>238</v>
      </c>
      <c r="I15" s="413">
        <v>196</v>
      </c>
      <c r="J15" s="413">
        <f>185+20</f>
        <v>205</v>
      </c>
      <c r="K15" s="413">
        <f t="shared" si="2"/>
        <v>401</v>
      </c>
    </row>
    <row r="16" spans="1:11" ht="27.75" customHeight="1">
      <c r="A16" s="418" t="s">
        <v>149</v>
      </c>
      <c r="B16" s="412">
        <v>9357</v>
      </c>
      <c r="C16" s="412">
        <v>9661</v>
      </c>
      <c r="D16" s="413">
        <v>2229</v>
      </c>
      <c r="E16" s="413">
        <v>2681</v>
      </c>
      <c r="F16" s="413">
        <f t="shared" si="0"/>
        <v>4910</v>
      </c>
      <c r="G16" s="413">
        <v>2464</v>
      </c>
      <c r="H16" s="413">
        <f t="shared" si="1"/>
        <v>2287</v>
      </c>
      <c r="I16" s="413">
        <v>1877</v>
      </c>
      <c r="J16" s="413">
        <f>2106+30</f>
        <v>2136</v>
      </c>
      <c r="K16" s="413">
        <f t="shared" si="2"/>
        <v>4013</v>
      </c>
    </row>
    <row r="17" spans="1:11" ht="12" customHeight="1">
      <c r="A17" s="414" t="s">
        <v>143</v>
      </c>
      <c r="B17" s="412"/>
      <c r="C17" s="412"/>
      <c r="D17" s="423"/>
      <c r="E17" s="423"/>
      <c r="F17" s="424"/>
      <c r="G17" s="423"/>
      <c r="H17" s="423"/>
      <c r="I17" s="423"/>
      <c r="J17" s="423"/>
      <c r="K17" s="424"/>
    </row>
    <row r="18" spans="1:11" ht="18" customHeight="1">
      <c r="A18" s="425" t="s">
        <v>150</v>
      </c>
      <c r="B18" s="415">
        <v>168</v>
      </c>
      <c r="C18" s="415">
        <v>256</v>
      </c>
      <c r="D18" s="416">
        <v>57</v>
      </c>
      <c r="E18" s="416">
        <v>61</v>
      </c>
      <c r="F18" s="417">
        <f>SUM(D18:E18)</f>
        <v>118</v>
      </c>
      <c r="G18" s="416">
        <v>56</v>
      </c>
      <c r="H18" s="416">
        <f>C18-SUM(F18:G18)</f>
        <v>82</v>
      </c>
      <c r="I18" s="416">
        <v>70</v>
      </c>
      <c r="J18" s="416">
        <v>67</v>
      </c>
      <c r="K18" s="417">
        <f>SUM(I18:J18)</f>
        <v>137</v>
      </c>
    </row>
    <row r="19" spans="1:11" ht="18" customHeight="1">
      <c r="A19" s="414" t="s">
        <v>151</v>
      </c>
      <c r="B19" s="415">
        <v>6326</v>
      </c>
      <c r="C19" s="415">
        <v>6457</v>
      </c>
      <c r="D19" s="416">
        <v>1388</v>
      </c>
      <c r="E19" s="416">
        <v>1859</v>
      </c>
      <c r="F19" s="417">
        <f>SUM(D19:E19)</f>
        <v>3247</v>
      </c>
      <c r="G19" s="416">
        <v>1703</v>
      </c>
      <c r="H19" s="416">
        <f>C19-SUM(F19:G19)</f>
        <v>1507</v>
      </c>
      <c r="I19" s="416">
        <v>1215</v>
      </c>
      <c r="J19" s="416">
        <f>1329+8</f>
        <v>1337</v>
      </c>
      <c r="K19" s="417">
        <f>SUM(I19:J19)</f>
        <v>2552</v>
      </c>
    </row>
    <row r="20" spans="1:11" ht="18" customHeight="1">
      <c r="A20" s="414" t="s">
        <v>152</v>
      </c>
      <c r="B20" s="415">
        <v>1651</v>
      </c>
      <c r="C20" s="415">
        <v>1629</v>
      </c>
      <c r="D20" s="416">
        <v>450</v>
      </c>
      <c r="E20" s="416">
        <v>420</v>
      </c>
      <c r="F20" s="417">
        <f>SUM(D20:E20)</f>
        <v>870</v>
      </c>
      <c r="G20" s="416">
        <v>366</v>
      </c>
      <c r="H20" s="416">
        <f>C20-SUM(F20:G20)</f>
        <v>393</v>
      </c>
      <c r="I20" s="416">
        <v>300</v>
      </c>
      <c r="J20" s="416">
        <f>426+3</f>
        <v>429</v>
      </c>
      <c r="K20" s="417">
        <f>SUM(I20:J20)</f>
        <v>729</v>
      </c>
    </row>
    <row r="21" spans="1:11" ht="22.5" customHeight="1">
      <c r="A21" s="426" t="s">
        <v>153</v>
      </c>
      <c r="B21" s="412">
        <v>2235</v>
      </c>
      <c r="C21" s="412">
        <v>2767</v>
      </c>
      <c r="D21" s="413">
        <v>573</v>
      </c>
      <c r="E21" s="413">
        <v>588</v>
      </c>
      <c r="F21" s="413">
        <f>SUM(D21:E21)</f>
        <v>1161</v>
      </c>
      <c r="G21" s="413">
        <v>1055</v>
      </c>
      <c r="H21" s="413">
        <f>C21-SUM(F21:G21)</f>
        <v>551</v>
      </c>
      <c r="I21" s="413">
        <v>340</v>
      </c>
      <c r="J21" s="413">
        <f>224+22</f>
        <v>246</v>
      </c>
      <c r="K21" s="413">
        <f>SUM(I21:J21)</f>
        <v>586</v>
      </c>
    </row>
    <row r="22" spans="1:11" ht="22.5" customHeight="1">
      <c r="A22" s="426" t="s">
        <v>154</v>
      </c>
      <c r="B22" s="412">
        <v>1698</v>
      </c>
      <c r="C22" s="412">
        <v>1700</v>
      </c>
      <c r="D22" s="413">
        <v>409</v>
      </c>
      <c r="E22" s="413">
        <v>424</v>
      </c>
      <c r="F22" s="413">
        <f>SUM(D22:E22)</f>
        <v>833</v>
      </c>
      <c r="G22" s="413">
        <v>441</v>
      </c>
      <c r="H22" s="413">
        <f>C22-SUM(F22:G22)</f>
        <v>426</v>
      </c>
      <c r="I22" s="413">
        <v>390</v>
      </c>
      <c r="J22" s="413">
        <f>397+7</f>
        <v>404</v>
      </c>
      <c r="K22" s="413">
        <f>SUM(I22:J22)</f>
        <v>794</v>
      </c>
    </row>
    <row r="23" spans="1:11" ht="12.75">
      <c r="A23" s="414" t="s">
        <v>143</v>
      </c>
      <c r="B23" s="412"/>
      <c r="C23" s="412"/>
      <c r="D23" s="423"/>
      <c r="E23" s="423"/>
      <c r="F23" s="424"/>
      <c r="G23" s="423"/>
      <c r="H23" s="423"/>
      <c r="I23" s="423"/>
      <c r="J23" s="423"/>
      <c r="K23" s="424"/>
    </row>
    <row r="24" spans="1:11" ht="18" customHeight="1">
      <c r="A24" s="414" t="s">
        <v>155</v>
      </c>
      <c r="B24" s="415">
        <v>230</v>
      </c>
      <c r="C24" s="415">
        <v>244</v>
      </c>
      <c r="D24" s="416">
        <v>66</v>
      </c>
      <c r="E24" s="416">
        <v>55</v>
      </c>
      <c r="F24" s="417">
        <f>SUM(D24:E24)</f>
        <v>121</v>
      </c>
      <c r="G24" s="416">
        <v>58</v>
      </c>
      <c r="H24" s="416">
        <f>C24-SUM(F24:G24)</f>
        <v>65</v>
      </c>
      <c r="I24" s="416">
        <v>59</v>
      </c>
      <c r="J24" s="416">
        <v>57</v>
      </c>
      <c r="K24" s="417">
        <f>SUM(I24:J24)</f>
        <v>116</v>
      </c>
    </row>
    <row r="25" spans="1:11" ht="18" customHeight="1">
      <c r="A25" s="425" t="s">
        <v>156</v>
      </c>
      <c r="B25" s="415">
        <v>367</v>
      </c>
      <c r="C25" s="415">
        <v>259</v>
      </c>
      <c r="D25" s="416">
        <v>74</v>
      </c>
      <c r="E25" s="416">
        <v>51</v>
      </c>
      <c r="F25" s="417">
        <f>SUM(D25:E25)</f>
        <v>125</v>
      </c>
      <c r="G25" s="416">
        <v>88</v>
      </c>
      <c r="H25" s="416">
        <f>C25-SUM(F25:G25)</f>
        <v>46</v>
      </c>
      <c r="I25" s="416">
        <v>48</v>
      </c>
      <c r="J25" s="416">
        <f>51+1</f>
        <v>52</v>
      </c>
      <c r="K25" s="417">
        <f>SUM(I25:J25)</f>
        <v>100</v>
      </c>
    </row>
    <row r="26" spans="1:11" ht="22.5" customHeight="1">
      <c r="A26" s="427" t="s">
        <v>134</v>
      </c>
      <c r="B26" s="428">
        <f>B7-B8-B9-B14-B15-B16-B21-B22</f>
        <v>177</v>
      </c>
      <c r="C26" s="428">
        <f>C7-C8-C9-C14-C15-C16-C21-C22</f>
        <v>407</v>
      </c>
      <c r="D26" s="428">
        <f>D7-D8-D9-D14-D15-D16-D21-D22</f>
        <v>95</v>
      </c>
      <c r="E26" s="428">
        <f>E7-E8-E9-E14-E15-E16-E21-E22</f>
        <v>140</v>
      </c>
      <c r="F26" s="428">
        <f>SUM(D26:E26)</f>
        <v>235</v>
      </c>
      <c r="G26" s="428">
        <f>G7-G8-G9-G14-G15-G16-G21-G22</f>
        <v>91</v>
      </c>
      <c r="H26" s="428">
        <f>C26-SUM(F26:G26)</f>
        <v>81</v>
      </c>
      <c r="I26" s="428">
        <v>59</v>
      </c>
      <c r="J26" s="428">
        <f>J7-J8-J9-J14-J15-J16-J21-J22</f>
        <v>58</v>
      </c>
      <c r="K26" s="428">
        <f>SUM(I26:J26)</f>
        <v>117</v>
      </c>
    </row>
    <row r="27" spans="1:3" ht="16.5" customHeight="1">
      <c r="A27" s="429" t="s">
        <v>226</v>
      </c>
      <c r="B27" s="430"/>
      <c r="C27" s="430"/>
    </row>
    <row r="28" spans="1:3" ht="12.75">
      <c r="A28" s="430"/>
      <c r="B28" s="430"/>
      <c r="C28" s="430"/>
    </row>
    <row r="29" spans="1:3" ht="12.75">
      <c r="A29" s="430"/>
      <c r="B29" s="430"/>
      <c r="C29" s="430"/>
    </row>
    <row r="30" ht="12.75"/>
    <row r="31" ht="12.75"/>
  </sheetData>
  <mergeCells count="6">
    <mergeCell ref="I3:K3"/>
    <mergeCell ref="I5:K5"/>
    <mergeCell ref="D5:H5"/>
    <mergeCell ref="A5:A6"/>
    <mergeCell ref="B5:B6"/>
    <mergeCell ref="C5:C6"/>
  </mergeCells>
  <printOptions/>
  <pageMargins left="0.54" right="0.19" top="0.51" bottom="0.25" header="0.31" footer="0.4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C1">
      <selection activeCell="L17" sqref="L17"/>
    </sheetView>
  </sheetViews>
  <sheetFormatPr defaultColWidth="9.140625" defaultRowHeight="12.75"/>
  <cols>
    <col min="1" max="1" width="33.7109375" style="308" customWidth="1"/>
    <col min="2" max="10" width="9.28125" style="308" customWidth="1"/>
    <col min="11" max="11" width="9.28125" style="432" customWidth="1"/>
    <col min="12" max="16384" width="9.140625" style="308" customWidth="1"/>
  </cols>
  <sheetData>
    <row r="1" spans="1:3" ht="15.75" customHeight="1">
      <c r="A1" s="359" t="s">
        <v>235</v>
      </c>
      <c r="B1" s="431"/>
      <c r="C1" s="431"/>
    </row>
    <row r="2" spans="1:11" ht="12" customHeight="1">
      <c r="A2" s="433"/>
      <c r="I2" s="545" t="s">
        <v>157</v>
      </c>
      <c r="J2" s="545"/>
      <c r="K2" s="545"/>
    </row>
    <row r="3" ht="2.25" customHeight="1"/>
    <row r="4" spans="1:11" ht="16.5" customHeight="1">
      <c r="A4" s="549" t="s">
        <v>158</v>
      </c>
      <c r="B4" s="549">
        <v>2006</v>
      </c>
      <c r="C4" s="549" t="s">
        <v>227</v>
      </c>
      <c r="D4" s="546" t="s">
        <v>227</v>
      </c>
      <c r="E4" s="547"/>
      <c r="F4" s="547"/>
      <c r="G4" s="547"/>
      <c r="H4" s="548"/>
      <c r="I4" s="532" t="s">
        <v>224</v>
      </c>
      <c r="J4" s="533"/>
      <c r="K4" s="534"/>
    </row>
    <row r="5" spans="1:11" ht="17.25" customHeight="1">
      <c r="A5" s="550"/>
      <c r="B5" s="550"/>
      <c r="C5" s="550"/>
      <c r="D5" s="321" t="s">
        <v>117</v>
      </c>
      <c r="E5" s="321" t="s">
        <v>105</v>
      </c>
      <c r="F5" s="434" t="s">
        <v>106</v>
      </c>
      <c r="G5" s="321" t="s">
        <v>107</v>
      </c>
      <c r="H5" s="321" t="s">
        <v>108</v>
      </c>
      <c r="I5" s="321" t="s">
        <v>104</v>
      </c>
      <c r="J5" s="321" t="s">
        <v>105</v>
      </c>
      <c r="K5" s="434" t="s">
        <v>106</v>
      </c>
    </row>
    <row r="6" spans="1:11" ht="12" customHeight="1">
      <c r="A6" s="435" t="s">
        <v>118</v>
      </c>
      <c r="B6" s="436">
        <f>B7+B19+B26+B32+B36</f>
        <v>33610</v>
      </c>
      <c r="C6" s="436">
        <f>C7+C19+C26+C32+C36</f>
        <v>37840</v>
      </c>
      <c r="D6" s="436">
        <f>D7+D19+D26+D32+D36</f>
        <v>8163</v>
      </c>
      <c r="E6" s="436">
        <f>E7+E19+E26+E32+E36</f>
        <v>10344</v>
      </c>
      <c r="F6" s="437">
        <f aca="true" t="shared" si="0" ref="F6:F39">SUM(D6:E6)</f>
        <v>18507</v>
      </c>
      <c r="G6" s="436">
        <f>G7+G19+G26+G32+G36</f>
        <v>9480</v>
      </c>
      <c r="H6" s="436">
        <f aca="true" t="shared" si="1" ref="H6:H30">C6-SUM(F6:G6)</f>
        <v>9853</v>
      </c>
      <c r="I6" s="436">
        <v>7693</v>
      </c>
      <c r="J6" s="436">
        <f>J7+J19+J26+J32+J36</f>
        <v>9022</v>
      </c>
      <c r="K6" s="436">
        <f aca="true" t="shared" si="2" ref="K6:K39">SUM(I6:J6)</f>
        <v>16715</v>
      </c>
    </row>
    <row r="7" spans="1:11" ht="12.75" customHeight="1">
      <c r="A7" s="375" t="s">
        <v>159</v>
      </c>
      <c r="B7" s="375">
        <v>25930</v>
      </c>
      <c r="C7" s="375">
        <v>29488</v>
      </c>
      <c r="D7" s="438">
        <v>6163</v>
      </c>
      <c r="E7" s="438">
        <v>8068</v>
      </c>
      <c r="F7" s="439">
        <f t="shared" si="0"/>
        <v>14231</v>
      </c>
      <c r="G7" s="438">
        <v>7326</v>
      </c>
      <c r="H7" s="438">
        <f t="shared" si="1"/>
        <v>7931</v>
      </c>
      <c r="I7" s="438">
        <v>6128</v>
      </c>
      <c r="J7" s="438">
        <f>7218+9</f>
        <v>7227</v>
      </c>
      <c r="K7" s="438">
        <f t="shared" si="2"/>
        <v>13355</v>
      </c>
    </row>
    <row r="8" spans="1:11" s="446" customFormat="1" ht="12.75" customHeight="1">
      <c r="A8" s="440" t="s">
        <v>160</v>
      </c>
      <c r="B8" s="441">
        <v>84</v>
      </c>
      <c r="C8" s="441">
        <v>123</v>
      </c>
      <c r="D8" s="442">
        <v>24</v>
      </c>
      <c r="E8" s="442">
        <v>32</v>
      </c>
      <c r="F8" s="443">
        <f t="shared" si="0"/>
        <v>56</v>
      </c>
      <c r="G8" s="442">
        <v>34</v>
      </c>
      <c r="H8" s="444">
        <f t="shared" si="1"/>
        <v>33</v>
      </c>
      <c r="I8" s="444">
        <v>31</v>
      </c>
      <c r="J8" s="444">
        <v>20</v>
      </c>
      <c r="K8" s="445">
        <f t="shared" si="2"/>
        <v>51</v>
      </c>
    </row>
    <row r="9" spans="1:11" ht="12.75" customHeight="1">
      <c r="A9" s="440" t="s">
        <v>161</v>
      </c>
      <c r="B9" s="441">
        <v>1432</v>
      </c>
      <c r="C9" s="441">
        <v>1711</v>
      </c>
      <c r="D9" s="442">
        <v>375</v>
      </c>
      <c r="E9" s="442">
        <v>447</v>
      </c>
      <c r="F9" s="443">
        <f t="shared" si="0"/>
        <v>822</v>
      </c>
      <c r="G9" s="442">
        <v>423</v>
      </c>
      <c r="H9" s="444">
        <f t="shared" si="1"/>
        <v>466</v>
      </c>
      <c r="I9" s="444">
        <v>357</v>
      </c>
      <c r="J9" s="444">
        <v>447</v>
      </c>
      <c r="K9" s="445">
        <f t="shared" si="2"/>
        <v>804</v>
      </c>
    </row>
    <row r="10" spans="1:11" ht="12.75" customHeight="1">
      <c r="A10" s="447" t="s">
        <v>162</v>
      </c>
      <c r="B10" s="441">
        <v>6573</v>
      </c>
      <c r="C10" s="441">
        <v>6694</v>
      </c>
      <c r="D10" s="442">
        <v>1357</v>
      </c>
      <c r="E10" s="442">
        <v>1931</v>
      </c>
      <c r="F10" s="443">
        <f t="shared" si="0"/>
        <v>3288</v>
      </c>
      <c r="G10" s="442">
        <v>1404</v>
      </c>
      <c r="H10" s="444">
        <f t="shared" si="1"/>
        <v>2002</v>
      </c>
      <c r="I10" s="444">
        <v>1429</v>
      </c>
      <c r="J10" s="444">
        <f>1930+4</f>
        <v>1934</v>
      </c>
      <c r="K10" s="445">
        <f t="shared" si="2"/>
        <v>3363</v>
      </c>
    </row>
    <row r="11" spans="1:11" ht="12.75" customHeight="1">
      <c r="A11" s="447" t="s">
        <v>163</v>
      </c>
      <c r="B11" s="441">
        <v>927</v>
      </c>
      <c r="C11" s="441">
        <v>1431</v>
      </c>
      <c r="D11" s="442">
        <v>283</v>
      </c>
      <c r="E11" s="442">
        <v>395</v>
      </c>
      <c r="F11" s="443">
        <f t="shared" si="0"/>
        <v>678</v>
      </c>
      <c r="G11" s="442">
        <v>417</v>
      </c>
      <c r="H11" s="444">
        <f t="shared" si="1"/>
        <v>336</v>
      </c>
      <c r="I11" s="444">
        <v>307</v>
      </c>
      <c r="J11" s="444">
        <v>344</v>
      </c>
      <c r="K11" s="445">
        <f t="shared" si="2"/>
        <v>651</v>
      </c>
    </row>
    <row r="12" spans="1:11" ht="12.75" customHeight="1">
      <c r="A12" s="448" t="s">
        <v>164</v>
      </c>
      <c r="B12" s="441">
        <v>1834</v>
      </c>
      <c r="C12" s="441">
        <v>2555</v>
      </c>
      <c r="D12" s="442">
        <v>443</v>
      </c>
      <c r="E12" s="442">
        <v>716</v>
      </c>
      <c r="F12" s="443">
        <f t="shared" si="0"/>
        <v>1159</v>
      </c>
      <c r="G12" s="442">
        <v>691</v>
      </c>
      <c r="H12" s="444">
        <f t="shared" si="1"/>
        <v>705</v>
      </c>
      <c r="I12" s="444">
        <v>459</v>
      </c>
      <c r="J12" s="444">
        <f>448+1</f>
        <v>449</v>
      </c>
      <c r="K12" s="445">
        <f t="shared" si="2"/>
        <v>908</v>
      </c>
    </row>
    <row r="13" spans="1:11" ht="12.75" customHeight="1">
      <c r="A13" s="448" t="s">
        <v>165</v>
      </c>
      <c r="B13" s="441">
        <v>740</v>
      </c>
      <c r="C13" s="441">
        <v>900</v>
      </c>
      <c r="D13" s="442">
        <v>212</v>
      </c>
      <c r="E13" s="442">
        <v>238</v>
      </c>
      <c r="F13" s="443">
        <f t="shared" si="0"/>
        <v>450</v>
      </c>
      <c r="G13" s="442">
        <v>193</v>
      </c>
      <c r="H13" s="444">
        <f t="shared" si="1"/>
        <v>257</v>
      </c>
      <c r="I13" s="444">
        <v>219</v>
      </c>
      <c r="J13" s="444">
        <v>160</v>
      </c>
      <c r="K13" s="445">
        <f t="shared" si="2"/>
        <v>379</v>
      </c>
    </row>
    <row r="14" spans="1:11" ht="12.75" customHeight="1">
      <c r="A14" s="448" t="s">
        <v>166</v>
      </c>
      <c r="B14" s="441">
        <v>142</v>
      </c>
      <c r="C14" s="441">
        <v>237</v>
      </c>
      <c r="D14" s="442">
        <v>38</v>
      </c>
      <c r="E14" s="442">
        <v>59</v>
      </c>
      <c r="F14" s="443">
        <f t="shared" si="0"/>
        <v>97</v>
      </c>
      <c r="G14" s="442">
        <v>56</v>
      </c>
      <c r="H14" s="444">
        <f t="shared" si="1"/>
        <v>84</v>
      </c>
      <c r="I14" s="444">
        <v>19</v>
      </c>
      <c r="J14" s="444">
        <v>61</v>
      </c>
      <c r="K14" s="445">
        <f t="shared" si="2"/>
        <v>80</v>
      </c>
    </row>
    <row r="15" spans="1:11" ht="12.75" customHeight="1">
      <c r="A15" s="448" t="s">
        <v>167</v>
      </c>
      <c r="B15" s="441">
        <v>1742</v>
      </c>
      <c r="C15" s="441">
        <v>1314</v>
      </c>
      <c r="D15" s="442">
        <v>263</v>
      </c>
      <c r="E15" s="442">
        <v>332</v>
      </c>
      <c r="F15" s="443">
        <f t="shared" si="0"/>
        <v>595</v>
      </c>
      <c r="G15" s="442">
        <v>337</v>
      </c>
      <c r="H15" s="444">
        <f t="shared" si="1"/>
        <v>382</v>
      </c>
      <c r="I15" s="444">
        <v>210</v>
      </c>
      <c r="J15" s="444">
        <v>225</v>
      </c>
      <c r="K15" s="445">
        <f t="shared" si="2"/>
        <v>435</v>
      </c>
    </row>
    <row r="16" spans="1:11" ht="12.75" customHeight="1">
      <c r="A16" s="448" t="s">
        <v>168</v>
      </c>
      <c r="B16" s="441">
        <v>551</v>
      </c>
      <c r="C16" s="441">
        <v>701</v>
      </c>
      <c r="D16" s="442">
        <v>151</v>
      </c>
      <c r="E16" s="442">
        <v>212</v>
      </c>
      <c r="F16" s="443">
        <f t="shared" si="0"/>
        <v>363</v>
      </c>
      <c r="G16" s="442">
        <v>171</v>
      </c>
      <c r="H16" s="444">
        <f t="shared" si="1"/>
        <v>167</v>
      </c>
      <c r="I16" s="444">
        <v>179</v>
      </c>
      <c r="J16" s="444">
        <v>198</v>
      </c>
      <c r="K16" s="445">
        <f t="shared" si="2"/>
        <v>377</v>
      </c>
    </row>
    <row r="17" spans="1:11" ht="12.75" customHeight="1">
      <c r="A17" s="448" t="s">
        <v>169</v>
      </c>
      <c r="B17" s="441">
        <v>11385</v>
      </c>
      <c r="C17" s="441">
        <v>13336</v>
      </c>
      <c r="D17" s="442">
        <v>2876</v>
      </c>
      <c r="E17" s="442">
        <v>3571</v>
      </c>
      <c r="F17" s="443">
        <f t="shared" si="0"/>
        <v>6447</v>
      </c>
      <c r="G17" s="442">
        <v>3499</v>
      </c>
      <c r="H17" s="444">
        <f t="shared" si="1"/>
        <v>3390</v>
      </c>
      <c r="I17" s="444">
        <v>2843</v>
      </c>
      <c r="J17" s="444">
        <f>3291+1</f>
        <v>3292</v>
      </c>
      <c r="K17" s="445">
        <f t="shared" si="2"/>
        <v>6135</v>
      </c>
    </row>
    <row r="18" spans="1:11" ht="12.75" customHeight="1">
      <c r="A18" s="448" t="s">
        <v>170</v>
      </c>
      <c r="B18" s="449">
        <f>B7-SUM(B8:B17)</f>
        <v>520</v>
      </c>
      <c r="C18" s="449">
        <f>C7-SUM(C8:C17)</f>
        <v>486</v>
      </c>
      <c r="D18" s="442">
        <f>D7-SUM(D8:D17)</f>
        <v>141</v>
      </c>
      <c r="E18" s="442">
        <f>E7-SUM(E8:E17)</f>
        <v>135</v>
      </c>
      <c r="F18" s="443">
        <f t="shared" si="0"/>
        <v>276</v>
      </c>
      <c r="G18" s="442">
        <f>G7-SUM(G8:G17)</f>
        <v>101</v>
      </c>
      <c r="H18" s="444">
        <f t="shared" si="1"/>
        <v>109</v>
      </c>
      <c r="I18" s="444">
        <v>75</v>
      </c>
      <c r="J18" s="444">
        <f>J7-SUM(J8:J17)</f>
        <v>97</v>
      </c>
      <c r="K18" s="445">
        <f t="shared" si="2"/>
        <v>172</v>
      </c>
    </row>
    <row r="19" spans="1:11" ht="12.75" customHeight="1">
      <c r="A19" s="450" t="s">
        <v>171</v>
      </c>
      <c r="B19" s="375">
        <v>255</v>
      </c>
      <c r="C19" s="375">
        <v>252</v>
      </c>
      <c r="D19" s="438">
        <v>57</v>
      </c>
      <c r="E19" s="438">
        <v>63</v>
      </c>
      <c r="F19" s="439">
        <f t="shared" si="0"/>
        <v>120</v>
      </c>
      <c r="G19" s="438">
        <v>42</v>
      </c>
      <c r="H19" s="438">
        <f t="shared" si="1"/>
        <v>90</v>
      </c>
      <c r="I19" s="438">
        <v>73</v>
      </c>
      <c r="J19" s="438">
        <f>98+1</f>
        <v>99</v>
      </c>
      <c r="K19" s="438">
        <f t="shared" si="2"/>
        <v>172</v>
      </c>
    </row>
    <row r="20" spans="1:11" s="452" customFormat="1" ht="12.75" customHeight="1">
      <c r="A20" s="451" t="s">
        <v>172</v>
      </c>
      <c r="B20" s="416">
        <v>32</v>
      </c>
      <c r="C20" s="416">
        <v>21</v>
      </c>
      <c r="D20" s="442">
        <v>6</v>
      </c>
      <c r="E20" s="442">
        <v>4</v>
      </c>
      <c r="F20" s="443">
        <f t="shared" si="0"/>
        <v>10</v>
      </c>
      <c r="G20" s="442">
        <v>9</v>
      </c>
      <c r="H20" s="442">
        <f t="shared" si="1"/>
        <v>2</v>
      </c>
      <c r="I20" s="442">
        <v>17</v>
      </c>
      <c r="J20" s="442">
        <v>17</v>
      </c>
      <c r="K20" s="445">
        <f t="shared" si="2"/>
        <v>34</v>
      </c>
    </row>
    <row r="21" spans="1:11" ht="12.75" customHeight="1">
      <c r="A21" s="453" t="s">
        <v>173</v>
      </c>
      <c r="B21" s="441">
        <v>46</v>
      </c>
      <c r="C21" s="441">
        <v>24</v>
      </c>
      <c r="D21" s="442">
        <v>12</v>
      </c>
      <c r="E21" s="442">
        <v>10</v>
      </c>
      <c r="F21" s="443">
        <f t="shared" si="0"/>
        <v>22</v>
      </c>
      <c r="G21" s="442">
        <v>2</v>
      </c>
      <c r="H21" s="454">
        <f t="shared" si="1"/>
        <v>0</v>
      </c>
      <c r="I21" s="444">
        <v>3</v>
      </c>
      <c r="J21" s="444">
        <v>5</v>
      </c>
      <c r="K21" s="445">
        <f t="shared" si="2"/>
        <v>8</v>
      </c>
    </row>
    <row r="22" spans="1:11" ht="15.75" customHeight="1">
      <c r="A22" s="448" t="s">
        <v>228</v>
      </c>
      <c r="B22" s="441">
        <v>70</v>
      </c>
      <c r="C22" s="441">
        <v>66</v>
      </c>
      <c r="D22" s="442">
        <v>13</v>
      </c>
      <c r="E22" s="442">
        <v>14</v>
      </c>
      <c r="F22" s="443">
        <f t="shared" si="0"/>
        <v>27</v>
      </c>
      <c r="G22" s="442">
        <v>6</v>
      </c>
      <c r="H22" s="444">
        <f t="shared" si="1"/>
        <v>33</v>
      </c>
      <c r="I22" s="444">
        <v>17</v>
      </c>
      <c r="J22" s="444">
        <v>18</v>
      </c>
      <c r="K22" s="445">
        <f t="shared" si="2"/>
        <v>35</v>
      </c>
    </row>
    <row r="23" spans="1:11" ht="12.75" customHeight="1">
      <c r="A23" s="448" t="s">
        <v>174</v>
      </c>
      <c r="B23" s="441">
        <v>21</v>
      </c>
      <c r="C23" s="441">
        <v>37</v>
      </c>
      <c r="D23" s="442">
        <v>2</v>
      </c>
      <c r="E23" s="442">
        <v>18</v>
      </c>
      <c r="F23" s="443">
        <f t="shared" si="0"/>
        <v>20</v>
      </c>
      <c r="G23" s="442">
        <v>9</v>
      </c>
      <c r="H23" s="444">
        <f t="shared" si="1"/>
        <v>8</v>
      </c>
      <c r="I23" s="444">
        <v>11</v>
      </c>
      <c r="J23" s="444">
        <v>6</v>
      </c>
      <c r="K23" s="445">
        <f t="shared" si="2"/>
        <v>17</v>
      </c>
    </row>
    <row r="24" spans="1:11" ht="12.75" customHeight="1">
      <c r="A24" s="448" t="s">
        <v>175</v>
      </c>
      <c r="B24" s="441">
        <v>34</v>
      </c>
      <c r="C24" s="441">
        <v>31</v>
      </c>
      <c r="D24" s="442">
        <v>9</v>
      </c>
      <c r="E24" s="442">
        <v>8</v>
      </c>
      <c r="F24" s="443">
        <f t="shared" si="0"/>
        <v>17</v>
      </c>
      <c r="G24" s="442">
        <v>9</v>
      </c>
      <c r="H24" s="444">
        <f t="shared" si="1"/>
        <v>5</v>
      </c>
      <c r="I24" s="444">
        <v>2</v>
      </c>
      <c r="J24" s="444">
        <v>6</v>
      </c>
      <c r="K24" s="445">
        <f t="shared" si="2"/>
        <v>8</v>
      </c>
    </row>
    <row r="25" spans="1:11" ht="12.75" customHeight="1">
      <c r="A25" s="448" t="s">
        <v>176</v>
      </c>
      <c r="B25" s="449">
        <f>B19-SUM(B20:B24)</f>
        <v>52</v>
      </c>
      <c r="C25" s="449">
        <f>C19-SUM(C20:C24)</f>
        <v>73</v>
      </c>
      <c r="D25" s="449">
        <f>D19-SUM(D20:D24)</f>
        <v>15</v>
      </c>
      <c r="E25" s="449">
        <f>E19-SUM(E20:E24)</f>
        <v>9</v>
      </c>
      <c r="F25" s="443">
        <f t="shared" si="0"/>
        <v>24</v>
      </c>
      <c r="G25" s="442">
        <f>G19-SUM(G20:G24)</f>
        <v>7</v>
      </c>
      <c r="H25" s="444">
        <f t="shared" si="1"/>
        <v>42</v>
      </c>
      <c r="I25" s="444">
        <f>I19-SUM(I20:I24)</f>
        <v>23</v>
      </c>
      <c r="J25" s="444">
        <f>J19-SUM(J20:J24)</f>
        <v>47</v>
      </c>
      <c r="K25" s="445">
        <f t="shared" si="2"/>
        <v>70</v>
      </c>
    </row>
    <row r="26" spans="1:11" ht="12.75" customHeight="1">
      <c r="A26" s="455" t="s">
        <v>177</v>
      </c>
      <c r="B26" s="375">
        <v>2657</v>
      </c>
      <c r="C26" s="375">
        <v>3495</v>
      </c>
      <c r="D26" s="438">
        <v>772</v>
      </c>
      <c r="E26" s="438">
        <v>984</v>
      </c>
      <c r="F26" s="439">
        <f t="shared" si="0"/>
        <v>1756</v>
      </c>
      <c r="G26" s="438">
        <v>884</v>
      </c>
      <c r="H26" s="438">
        <f t="shared" si="1"/>
        <v>855</v>
      </c>
      <c r="I26" s="438">
        <v>676</v>
      </c>
      <c r="J26" s="438">
        <f>690+19</f>
        <v>709</v>
      </c>
      <c r="K26" s="438">
        <f t="shared" si="2"/>
        <v>1385</v>
      </c>
    </row>
    <row r="27" spans="1:11" ht="12.75" customHeight="1">
      <c r="A27" s="448" t="s">
        <v>178</v>
      </c>
      <c r="B27" s="441">
        <v>1050</v>
      </c>
      <c r="C27" s="441">
        <v>1390</v>
      </c>
      <c r="D27" s="442">
        <v>302</v>
      </c>
      <c r="E27" s="442">
        <v>472</v>
      </c>
      <c r="F27" s="443">
        <f t="shared" si="0"/>
        <v>774</v>
      </c>
      <c r="G27" s="442">
        <v>327</v>
      </c>
      <c r="H27" s="444">
        <f t="shared" si="1"/>
        <v>289</v>
      </c>
      <c r="I27" s="444">
        <v>272</v>
      </c>
      <c r="J27" s="444">
        <f>343+5</f>
        <v>348</v>
      </c>
      <c r="K27" s="445">
        <f t="shared" si="2"/>
        <v>620</v>
      </c>
    </row>
    <row r="28" spans="1:11" ht="12.75" customHeight="1">
      <c r="A28" s="448" t="s">
        <v>179</v>
      </c>
      <c r="B28" s="441">
        <v>304</v>
      </c>
      <c r="C28" s="441">
        <v>333</v>
      </c>
      <c r="D28" s="442">
        <v>74</v>
      </c>
      <c r="E28" s="442">
        <v>85</v>
      </c>
      <c r="F28" s="443">
        <f t="shared" si="0"/>
        <v>159</v>
      </c>
      <c r="G28" s="442">
        <v>81</v>
      </c>
      <c r="H28" s="444">
        <f t="shared" si="1"/>
        <v>93</v>
      </c>
      <c r="I28" s="444">
        <v>52</v>
      </c>
      <c r="J28" s="444">
        <f>71+6</f>
        <v>77</v>
      </c>
      <c r="K28" s="445">
        <f t="shared" si="2"/>
        <v>129</v>
      </c>
    </row>
    <row r="29" spans="1:11" ht="12.75" customHeight="1">
      <c r="A29" s="448" t="s">
        <v>180</v>
      </c>
      <c r="B29" s="441">
        <v>1061</v>
      </c>
      <c r="C29" s="441">
        <v>1525</v>
      </c>
      <c r="D29" s="442">
        <v>340</v>
      </c>
      <c r="E29" s="442">
        <v>336</v>
      </c>
      <c r="F29" s="443">
        <f t="shared" si="0"/>
        <v>676</v>
      </c>
      <c r="G29" s="442">
        <v>417</v>
      </c>
      <c r="H29" s="444">
        <f t="shared" si="1"/>
        <v>432</v>
      </c>
      <c r="I29" s="444">
        <v>334</v>
      </c>
      <c r="J29" s="444">
        <v>264</v>
      </c>
      <c r="K29" s="445">
        <f t="shared" si="2"/>
        <v>598</v>
      </c>
    </row>
    <row r="30" spans="1:11" ht="12.75" customHeight="1">
      <c r="A30" s="448" t="s">
        <v>181</v>
      </c>
      <c r="B30" s="441">
        <v>20</v>
      </c>
      <c r="C30" s="441">
        <v>19</v>
      </c>
      <c r="D30" s="442">
        <v>7</v>
      </c>
      <c r="E30" s="442">
        <v>5</v>
      </c>
      <c r="F30" s="443">
        <f t="shared" si="0"/>
        <v>12</v>
      </c>
      <c r="G30" s="442">
        <v>5</v>
      </c>
      <c r="H30" s="444">
        <f t="shared" si="1"/>
        <v>2</v>
      </c>
      <c r="I30" s="444">
        <v>6</v>
      </c>
      <c r="J30" s="454">
        <v>0</v>
      </c>
      <c r="K30" s="445">
        <f t="shared" si="2"/>
        <v>6</v>
      </c>
    </row>
    <row r="31" spans="1:11" ht="12.75" customHeight="1">
      <c r="A31" s="456" t="s">
        <v>176</v>
      </c>
      <c r="B31" s="444">
        <f>B26-SUM(B27:B30)</f>
        <v>222</v>
      </c>
      <c r="C31" s="444">
        <f>C26-SUM(C27:C30)</f>
        <v>228</v>
      </c>
      <c r="D31" s="442">
        <f>D26-SUM(D27:D30)</f>
        <v>49</v>
      </c>
      <c r="E31" s="442">
        <f>E26-SUM(E27:E30)</f>
        <v>86</v>
      </c>
      <c r="F31" s="443">
        <f t="shared" si="0"/>
        <v>135</v>
      </c>
      <c r="G31" s="442">
        <f>G26-SUM(G27:G30)</f>
        <v>54</v>
      </c>
      <c r="H31" s="442">
        <f>H26-SUM(H27:H30)</f>
        <v>39</v>
      </c>
      <c r="I31" s="444">
        <f>I26-SUM(I27:I30)</f>
        <v>12</v>
      </c>
      <c r="J31" s="444">
        <f>J26-SUM(J27:J30)</f>
        <v>20</v>
      </c>
      <c r="K31" s="445">
        <f t="shared" si="2"/>
        <v>32</v>
      </c>
    </row>
    <row r="32" spans="1:11" ht="12.75" customHeight="1">
      <c r="A32" s="457" t="s">
        <v>182</v>
      </c>
      <c r="B32" s="375">
        <v>4677</v>
      </c>
      <c r="C32" s="375">
        <v>4495</v>
      </c>
      <c r="D32" s="438">
        <v>1156</v>
      </c>
      <c r="E32" s="438">
        <v>1214</v>
      </c>
      <c r="F32" s="439">
        <f t="shared" si="0"/>
        <v>2370</v>
      </c>
      <c r="G32" s="438">
        <v>1199</v>
      </c>
      <c r="H32" s="438">
        <f aca="true" t="shared" si="3" ref="H32:H39">C32-SUM(F32:G32)</f>
        <v>926</v>
      </c>
      <c r="I32" s="438">
        <v>788</v>
      </c>
      <c r="J32" s="438">
        <f>929+3</f>
        <v>932</v>
      </c>
      <c r="K32" s="438">
        <f t="shared" si="2"/>
        <v>1720</v>
      </c>
    </row>
    <row r="33" spans="1:11" ht="12.75" customHeight="1">
      <c r="A33" s="448" t="s">
        <v>183</v>
      </c>
      <c r="B33" s="441">
        <v>117</v>
      </c>
      <c r="C33" s="441">
        <v>113</v>
      </c>
      <c r="D33" s="442">
        <v>17</v>
      </c>
      <c r="E33" s="442">
        <v>35</v>
      </c>
      <c r="F33" s="443">
        <f t="shared" si="0"/>
        <v>52</v>
      </c>
      <c r="G33" s="442">
        <v>31</v>
      </c>
      <c r="H33" s="444">
        <f t="shared" si="3"/>
        <v>30</v>
      </c>
      <c r="I33" s="444">
        <v>22</v>
      </c>
      <c r="J33" s="444">
        <v>20</v>
      </c>
      <c r="K33" s="445">
        <f t="shared" si="2"/>
        <v>42</v>
      </c>
    </row>
    <row r="34" spans="1:11" ht="12.75" customHeight="1">
      <c r="A34" s="448" t="s">
        <v>184</v>
      </c>
      <c r="B34" s="441">
        <v>4404</v>
      </c>
      <c r="C34" s="441">
        <v>4214</v>
      </c>
      <c r="D34" s="442">
        <v>1103</v>
      </c>
      <c r="E34" s="442">
        <v>1129</v>
      </c>
      <c r="F34" s="443">
        <f t="shared" si="0"/>
        <v>2232</v>
      </c>
      <c r="G34" s="442">
        <v>1144</v>
      </c>
      <c r="H34" s="444">
        <f t="shared" si="3"/>
        <v>838</v>
      </c>
      <c r="I34" s="444">
        <v>741</v>
      </c>
      <c r="J34" s="444">
        <f>846+3</f>
        <v>849</v>
      </c>
      <c r="K34" s="445">
        <f t="shared" si="2"/>
        <v>1590</v>
      </c>
    </row>
    <row r="35" spans="1:11" ht="12.75" customHeight="1">
      <c r="A35" s="448" t="s">
        <v>176</v>
      </c>
      <c r="B35" s="449">
        <f>B32-SUM(B33:B34)</f>
        <v>156</v>
      </c>
      <c r="C35" s="449">
        <f>C32-SUM(C33:C34)</f>
        <v>168</v>
      </c>
      <c r="D35" s="442">
        <f>D32-SUM(D33:D34)</f>
        <v>36</v>
      </c>
      <c r="E35" s="442">
        <f>E32-SUM(E33:E34)</f>
        <v>50</v>
      </c>
      <c r="F35" s="443">
        <f t="shared" si="0"/>
        <v>86</v>
      </c>
      <c r="G35" s="442">
        <f>G32-SUM(G33:G34)</f>
        <v>24</v>
      </c>
      <c r="H35" s="444">
        <f t="shared" si="3"/>
        <v>58</v>
      </c>
      <c r="I35" s="444">
        <f>I32-SUM(I33:I34)</f>
        <v>25</v>
      </c>
      <c r="J35" s="444">
        <f>J32-SUM(J33:J34)</f>
        <v>63</v>
      </c>
      <c r="K35" s="445">
        <f t="shared" si="2"/>
        <v>88</v>
      </c>
    </row>
    <row r="36" spans="1:11" ht="12.75" customHeight="1">
      <c r="A36" s="458" t="s">
        <v>185</v>
      </c>
      <c r="B36" s="375">
        <v>91</v>
      </c>
      <c r="C36" s="375">
        <v>110</v>
      </c>
      <c r="D36" s="438">
        <v>15</v>
      </c>
      <c r="E36" s="438">
        <v>15</v>
      </c>
      <c r="F36" s="439">
        <f t="shared" si="0"/>
        <v>30</v>
      </c>
      <c r="G36" s="438">
        <v>29</v>
      </c>
      <c r="H36" s="438">
        <f t="shared" si="3"/>
        <v>51</v>
      </c>
      <c r="I36" s="438">
        <v>28</v>
      </c>
      <c r="J36" s="438">
        <v>55</v>
      </c>
      <c r="K36" s="438">
        <f t="shared" si="2"/>
        <v>83</v>
      </c>
    </row>
    <row r="37" spans="1:11" ht="12.75" customHeight="1">
      <c r="A37" s="448" t="s">
        <v>186</v>
      </c>
      <c r="B37" s="441">
        <v>87</v>
      </c>
      <c r="C37" s="441">
        <v>107</v>
      </c>
      <c r="D37" s="442">
        <v>14</v>
      </c>
      <c r="E37" s="442">
        <v>14</v>
      </c>
      <c r="F37" s="443">
        <f t="shared" si="0"/>
        <v>28</v>
      </c>
      <c r="G37" s="442">
        <v>29</v>
      </c>
      <c r="H37" s="444">
        <f t="shared" si="3"/>
        <v>50</v>
      </c>
      <c r="I37" s="444">
        <v>27</v>
      </c>
      <c r="J37" s="444">
        <v>54</v>
      </c>
      <c r="K37" s="445">
        <f t="shared" si="2"/>
        <v>81</v>
      </c>
    </row>
    <row r="38" spans="1:11" ht="12.75" customHeight="1">
      <c r="A38" s="448" t="s">
        <v>187</v>
      </c>
      <c r="B38" s="441">
        <v>4</v>
      </c>
      <c r="C38" s="441">
        <v>2</v>
      </c>
      <c r="D38" s="459">
        <v>0</v>
      </c>
      <c r="E38" s="383">
        <v>1</v>
      </c>
      <c r="F38" s="384">
        <f t="shared" si="0"/>
        <v>1</v>
      </c>
      <c r="G38" s="459">
        <v>0</v>
      </c>
      <c r="H38" s="444">
        <f t="shared" si="3"/>
        <v>1</v>
      </c>
      <c r="I38" s="444">
        <v>1</v>
      </c>
      <c r="J38" s="444">
        <v>1</v>
      </c>
      <c r="K38" s="445">
        <f t="shared" si="2"/>
        <v>2</v>
      </c>
    </row>
    <row r="39" spans="1:11" ht="12.75" customHeight="1">
      <c r="A39" s="460" t="s">
        <v>176</v>
      </c>
      <c r="B39" s="461">
        <v>0</v>
      </c>
      <c r="C39" s="462">
        <f>C36-SUM(C37:C38)</f>
        <v>1</v>
      </c>
      <c r="D39" s="463">
        <f>D36-SUM(D37:D38)</f>
        <v>1</v>
      </c>
      <c r="E39" s="461">
        <v>0</v>
      </c>
      <c r="F39" s="464">
        <f t="shared" si="0"/>
        <v>1</v>
      </c>
      <c r="G39" s="461">
        <v>0</v>
      </c>
      <c r="H39" s="461">
        <f t="shared" si="3"/>
        <v>0</v>
      </c>
      <c r="I39" s="461">
        <f>I36-SUM(I37:I38)</f>
        <v>0</v>
      </c>
      <c r="J39" s="461">
        <f>J36-SUM(J37:J38)</f>
        <v>0</v>
      </c>
      <c r="K39" s="465">
        <f t="shared" si="2"/>
        <v>0</v>
      </c>
    </row>
    <row r="40" spans="1:3" ht="16.5" customHeight="1">
      <c r="A40" s="466" t="s">
        <v>229</v>
      </c>
      <c r="B40" s="467"/>
      <c r="C40" s="467"/>
    </row>
    <row r="41" spans="1:3" ht="17.25" customHeight="1">
      <c r="A41" s="467"/>
      <c r="B41" s="467"/>
      <c r="C41" s="467"/>
    </row>
    <row r="42" spans="1:3" ht="17.25" customHeight="1">
      <c r="A42" s="467"/>
      <c r="B42" s="467"/>
      <c r="C42" s="467"/>
    </row>
    <row r="43" spans="1:3" ht="17.25" customHeight="1">
      <c r="A43" s="467"/>
      <c r="B43" s="467"/>
      <c r="C43" s="467"/>
    </row>
    <row r="44" spans="1:3" ht="17.25" customHeight="1">
      <c r="A44" s="467"/>
      <c r="B44" s="467"/>
      <c r="C44" s="467"/>
    </row>
    <row r="45" spans="1:3" ht="17.25" customHeight="1">
      <c r="A45" s="467"/>
      <c r="B45" s="467"/>
      <c r="C45" s="467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</sheetData>
  <mergeCells count="6">
    <mergeCell ref="I2:K2"/>
    <mergeCell ref="I4:K4"/>
    <mergeCell ref="D4:H4"/>
    <mergeCell ref="A4:A5"/>
    <mergeCell ref="B4:B5"/>
    <mergeCell ref="C4:C5"/>
  </mergeCells>
  <printOptions/>
  <pageMargins left="0.73" right="0.19" top="0.39" bottom="0" header="0.22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J45"/>
  <sheetViews>
    <sheetView tabSelected="1" workbookViewId="0" topLeftCell="E4">
      <selection activeCell="L17" sqref="L17"/>
    </sheetView>
  </sheetViews>
  <sheetFormatPr defaultColWidth="9.140625" defaultRowHeight="12.75"/>
  <cols>
    <col min="1" max="1" width="30.7109375" style="357" customWidth="1"/>
    <col min="2" max="10" width="9.7109375" style="357" customWidth="1"/>
    <col min="11" max="11" width="9.7109375" style="309" customWidth="1"/>
    <col min="12" max="13" width="8.7109375" style="357" customWidth="1"/>
    <col min="14" max="16384" width="8.00390625" style="357" customWidth="1"/>
  </cols>
  <sheetData>
    <row r="1" spans="1:3" ht="15.75" customHeight="1">
      <c r="A1" s="407" t="s">
        <v>236</v>
      </c>
      <c r="B1" s="468"/>
      <c r="C1" s="468"/>
    </row>
    <row r="2" spans="1:11" ht="10.5" customHeight="1">
      <c r="A2" s="361"/>
      <c r="B2" s="361"/>
      <c r="C2" s="361"/>
      <c r="G2" s="316"/>
      <c r="K2" s="316" t="s">
        <v>188</v>
      </c>
    </row>
    <row r="3" spans="1:11" ht="13.5" customHeight="1">
      <c r="A3" s="544" t="s">
        <v>189</v>
      </c>
      <c r="B3" s="549">
        <v>2006</v>
      </c>
      <c r="C3" s="549" t="s">
        <v>227</v>
      </c>
      <c r="D3" s="551" t="s">
        <v>227</v>
      </c>
      <c r="E3" s="552"/>
      <c r="F3" s="552"/>
      <c r="G3" s="552"/>
      <c r="H3" s="553"/>
      <c r="I3" s="532" t="s">
        <v>224</v>
      </c>
      <c r="J3" s="533"/>
      <c r="K3" s="534"/>
    </row>
    <row r="4" spans="1:11" ht="12" customHeight="1">
      <c r="A4" s="550"/>
      <c r="B4" s="550"/>
      <c r="C4" s="550"/>
      <c r="D4" s="366" t="s">
        <v>136</v>
      </c>
      <c r="E4" s="366" t="s">
        <v>137</v>
      </c>
      <c r="F4" s="367" t="s">
        <v>106</v>
      </c>
      <c r="G4" s="366" t="s">
        <v>138</v>
      </c>
      <c r="H4" s="366" t="s">
        <v>139</v>
      </c>
      <c r="I4" s="321" t="s">
        <v>104</v>
      </c>
      <c r="J4" s="366" t="s">
        <v>137</v>
      </c>
      <c r="K4" s="367" t="s">
        <v>106</v>
      </c>
    </row>
    <row r="5" spans="1:11" ht="12" customHeight="1">
      <c r="A5" s="469" t="s">
        <v>140</v>
      </c>
      <c r="B5" s="436">
        <f>B6+B17+B29+B37+B41</f>
        <v>19026</v>
      </c>
      <c r="C5" s="436">
        <f>C6+C17+C29+C37+C41</f>
        <v>21036</v>
      </c>
      <c r="D5" s="436">
        <f>D6+D17+D29+D37+D41</f>
        <v>4588</v>
      </c>
      <c r="E5" s="436">
        <f>E6+E17+E29+E37+E41</f>
        <v>5493</v>
      </c>
      <c r="F5" s="436">
        <f aca="true" t="shared" si="0" ref="F5:F43">SUM(D5:E5)</f>
        <v>10081</v>
      </c>
      <c r="G5" s="436">
        <f>G6+G17+G29+G37+G41</f>
        <v>5823</v>
      </c>
      <c r="H5" s="436">
        <f aca="true" t="shared" si="1" ref="H5:H43">C5-SUM(F5:G5)</f>
        <v>5132</v>
      </c>
      <c r="I5" s="436">
        <v>5834</v>
      </c>
      <c r="J5" s="436">
        <f>J6+J17+J29+J37+J41</f>
        <v>4740</v>
      </c>
      <c r="K5" s="436">
        <f aca="true" t="shared" si="2" ref="K5:K43">SUM(I5:J5)</f>
        <v>10574</v>
      </c>
    </row>
    <row r="6" spans="1:11" ht="11.25" customHeight="1">
      <c r="A6" s="470" t="s">
        <v>159</v>
      </c>
      <c r="B6" s="471">
        <v>8417</v>
      </c>
      <c r="C6" s="472">
        <v>9759</v>
      </c>
      <c r="D6" s="473">
        <v>1871</v>
      </c>
      <c r="E6" s="473">
        <v>2437</v>
      </c>
      <c r="F6" s="473">
        <f t="shared" si="0"/>
        <v>4308</v>
      </c>
      <c r="G6" s="473">
        <v>2793</v>
      </c>
      <c r="H6" s="473">
        <f t="shared" si="1"/>
        <v>2658</v>
      </c>
      <c r="I6" s="473">
        <v>2690</v>
      </c>
      <c r="J6" s="473">
        <f>2319+51</f>
        <v>2370</v>
      </c>
      <c r="K6" s="473">
        <f t="shared" si="2"/>
        <v>5060</v>
      </c>
    </row>
    <row r="7" spans="1:11" ht="11.25" customHeight="1">
      <c r="A7" s="474" t="s">
        <v>190</v>
      </c>
      <c r="B7" s="475">
        <v>1073</v>
      </c>
      <c r="C7" s="476">
        <v>946</v>
      </c>
      <c r="D7" s="442">
        <v>261</v>
      </c>
      <c r="E7" s="442">
        <v>235</v>
      </c>
      <c r="F7" s="443">
        <f t="shared" si="0"/>
        <v>496</v>
      </c>
      <c r="G7" s="442">
        <v>201</v>
      </c>
      <c r="H7" s="442">
        <f t="shared" si="1"/>
        <v>249</v>
      </c>
      <c r="I7" s="442">
        <v>184</v>
      </c>
      <c r="J7" s="442">
        <v>235</v>
      </c>
      <c r="K7" s="443">
        <f t="shared" si="2"/>
        <v>419</v>
      </c>
    </row>
    <row r="8" spans="1:11" ht="11.25" customHeight="1">
      <c r="A8" s="425" t="s">
        <v>191</v>
      </c>
      <c r="B8" s="475">
        <v>2431</v>
      </c>
      <c r="C8" s="476">
        <v>2414</v>
      </c>
      <c r="D8" s="442">
        <v>450</v>
      </c>
      <c r="E8" s="442">
        <v>661</v>
      </c>
      <c r="F8" s="443">
        <f t="shared" si="0"/>
        <v>1111</v>
      </c>
      <c r="G8" s="442">
        <v>592</v>
      </c>
      <c r="H8" s="442">
        <f t="shared" si="1"/>
        <v>711</v>
      </c>
      <c r="I8" s="442">
        <v>626</v>
      </c>
      <c r="J8" s="442">
        <f>631+25</f>
        <v>656</v>
      </c>
      <c r="K8" s="443">
        <f t="shared" si="2"/>
        <v>1282</v>
      </c>
    </row>
    <row r="9" spans="1:11" ht="11.25" customHeight="1">
      <c r="A9" s="425" t="s">
        <v>192</v>
      </c>
      <c r="B9" s="475">
        <v>879</v>
      </c>
      <c r="C9" s="476">
        <v>685</v>
      </c>
      <c r="D9" s="442">
        <v>174</v>
      </c>
      <c r="E9" s="442">
        <v>138</v>
      </c>
      <c r="F9" s="443">
        <f t="shared" si="0"/>
        <v>312</v>
      </c>
      <c r="G9" s="442">
        <v>187</v>
      </c>
      <c r="H9" s="442">
        <f t="shared" si="1"/>
        <v>186</v>
      </c>
      <c r="I9" s="442">
        <v>126</v>
      </c>
      <c r="J9" s="442">
        <f>123+4</f>
        <v>127</v>
      </c>
      <c r="K9" s="443">
        <f t="shared" si="2"/>
        <v>253</v>
      </c>
    </row>
    <row r="10" spans="1:11" ht="11.25" customHeight="1">
      <c r="A10" s="425" t="s">
        <v>193</v>
      </c>
      <c r="B10" s="475">
        <v>1385</v>
      </c>
      <c r="C10" s="476">
        <v>1274</v>
      </c>
      <c r="D10" s="442">
        <v>269</v>
      </c>
      <c r="E10" s="442">
        <v>377</v>
      </c>
      <c r="F10" s="443">
        <f t="shared" si="0"/>
        <v>646</v>
      </c>
      <c r="G10" s="442">
        <v>254</v>
      </c>
      <c r="H10" s="442">
        <f t="shared" si="1"/>
        <v>374</v>
      </c>
      <c r="I10" s="442">
        <v>251</v>
      </c>
      <c r="J10" s="442">
        <f>287+15</f>
        <v>302</v>
      </c>
      <c r="K10" s="443">
        <f t="shared" si="2"/>
        <v>553</v>
      </c>
    </row>
    <row r="11" spans="1:11" ht="11.25" customHeight="1">
      <c r="A11" s="425" t="s">
        <v>194</v>
      </c>
      <c r="B11" s="382">
        <v>26</v>
      </c>
      <c r="C11" s="382">
        <v>54</v>
      </c>
      <c r="D11" s="442">
        <v>14</v>
      </c>
      <c r="E11" s="442">
        <v>19</v>
      </c>
      <c r="F11" s="443">
        <f t="shared" si="0"/>
        <v>33</v>
      </c>
      <c r="G11" s="442">
        <v>12</v>
      </c>
      <c r="H11" s="442">
        <f t="shared" si="1"/>
        <v>9</v>
      </c>
      <c r="I11" s="442">
        <v>3</v>
      </c>
      <c r="J11" s="442">
        <v>76</v>
      </c>
      <c r="K11" s="443">
        <f t="shared" si="2"/>
        <v>79</v>
      </c>
    </row>
    <row r="12" spans="1:11" ht="11.25" customHeight="1">
      <c r="A12" s="425" t="s">
        <v>195</v>
      </c>
      <c r="B12" s="475">
        <v>1105</v>
      </c>
      <c r="C12" s="476">
        <v>2011</v>
      </c>
      <c r="D12" s="442">
        <v>303</v>
      </c>
      <c r="E12" s="442">
        <v>443</v>
      </c>
      <c r="F12" s="443">
        <f t="shared" si="0"/>
        <v>746</v>
      </c>
      <c r="G12" s="442">
        <v>648</v>
      </c>
      <c r="H12" s="442">
        <f t="shared" si="1"/>
        <v>617</v>
      </c>
      <c r="I12" s="442">
        <v>1185</v>
      </c>
      <c r="J12" s="442">
        <v>629</v>
      </c>
      <c r="K12" s="443">
        <f t="shared" si="2"/>
        <v>1814</v>
      </c>
    </row>
    <row r="13" spans="1:11" ht="11.25" customHeight="1">
      <c r="A13" s="425" t="s">
        <v>196</v>
      </c>
      <c r="B13" s="382">
        <v>35</v>
      </c>
      <c r="C13" s="382">
        <v>63</v>
      </c>
      <c r="D13" s="442">
        <v>14</v>
      </c>
      <c r="E13" s="442">
        <v>28</v>
      </c>
      <c r="F13" s="443">
        <f t="shared" si="0"/>
        <v>42</v>
      </c>
      <c r="G13" s="442">
        <v>2</v>
      </c>
      <c r="H13" s="442">
        <f t="shared" si="1"/>
        <v>19</v>
      </c>
      <c r="I13" s="477">
        <v>0</v>
      </c>
      <c r="J13" s="442">
        <f>1+3</f>
        <v>4</v>
      </c>
      <c r="K13" s="443">
        <f t="shared" si="2"/>
        <v>4</v>
      </c>
    </row>
    <row r="14" spans="1:11" ht="11.25" customHeight="1">
      <c r="A14" s="425" t="s">
        <v>197</v>
      </c>
      <c r="B14" s="475">
        <v>673</v>
      </c>
      <c r="C14" s="476">
        <v>1241</v>
      </c>
      <c r="D14" s="442">
        <v>143</v>
      </c>
      <c r="E14" s="442">
        <v>203</v>
      </c>
      <c r="F14" s="443">
        <f t="shared" si="0"/>
        <v>346</v>
      </c>
      <c r="G14" s="442">
        <v>620</v>
      </c>
      <c r="H14" s="442">
        <f t="shared" si="1"/>
        <v>275</v>
      </c>
      <c r="I14" s="442">
        <v>162</v>
      </c>
      <c r="J14" s="442">
        <v>194</v>
      </c>
      <c r="K14" s="443">
        <f t="shared" si="2"/>
        <v>356</v>
      </c>
    </row>
    <row r="15" spans="1:11" ht="11.25" customHeight="1">
      <c r="A15" s="425" t="s">
        <v>198</v>
      </c>
      <c r="B15" s="475">
        <v>527</v>
      </c>
      <c r="C15" s="476">
        <v>731</v>
      </c>
      <c r="D15" s="442">
        <v>183</v>
      </c>
      <c r="E15" s="442">
        <v>225</v>
      </c>
      <c r="F15" s="443">
        <f t="shared" si="0"/>
        <v>408</v>
      </c>
      <c r="G15" s="442">
        <v>167</v>
      </c>
      <c r="H15" s="442">
        <f t="shared" si="1"/>
        <v>156</v>
      </c>
      <c r="I15" s="442">
        <v>109</v>
      </c>
      <c r="J15" s="442">
        <f>96+2</f>
        <v>98</v>
      </c>
      <c r="K15" s="443">
        <f t="shared" si="2"/>
        <v>207</v>
      </c>
    </row>
    <row r="16" spans="1:11" ht="11.25" customHeight="1">
      <c r="A16" s="425" t="s">
        <v>199</v>
      </c>
      <c r="B16" s="478">
        <f>B6-SUM(B7:B15)</f>
        <v>283</v>
      </c>
      <c r="C16" s="478">
        <f>C6-SUM(C7:C15)</f>
        <v>340</v>
      </c>
      <c r="D16" s="479">
        <f>D6-SUM(D7:D15)</f>
        <v>60</v>
      </c>
      <c r="E16" s="479">
        <f>E6-SUM(E7:E15)</f>
        <v>108</v>
      </c>
      <c r="F16" s="480">
        <f t="shared" si="0"/>
        <v>168</v>
      </c>
      <c r="G16" s="479">
        <f>G6-SUM(G7:G15)</f>
        <v>110</v>
      </c>
      <c r="H16" s="479">
        <f t="shared" si="1"/>
        <v>62</v>
      </c>
      <c r="I16" s="479">
        <v>44</v>
      </c>
      <c r="J16" s="479">
        <f>J6-SUM(J7:J15)</f>
        <v>49</v>
      </c>
      <c r="K16" s="480">
        <f t="shared" si="2"/>
        <v>93</v>
      </c>
    </row>
    <row r="17" spans="1:11" ht="11.25" customHeight="1">
      <c r="A17" s="418" t="s">
        <v>171</v>
      </c>
      <c r="B17" s="471">
        <v>7112</v>
      </c>
      <c r="C17" s="472">
        <v>7577</v>
      </c>
      <c r="D17" s="473">
        <v>1933</v>
      </c>
      <c r="E17" s="473">
        <v>2025</v>
      </c>
      <c r="F17" s="473">
        <f t="shared" si="0"/>
        <v>3958</v>
      </c>
      <c r="G17" s="473">
        <v>1987</v>
      </c>
      <c r="H17" s="473">
        <f t="shared" si="1"/>
        <v>1632</v>
      </c>
      <c r="I17" s="473">
        <v>2042</v>
      </c>
      <c r="J17" s="473">
        <f>1476+20</f>
        <v>1496</v>
      </c>
      <c r="K17" s="473">
        <f t="shared" si="2"/>
        <v>3538</v>
      </c>
    </row>
    <row r="18" spans="1:11" ht="11.25" customHeight="1">
      <c r="A18" s="425" t="s">
        <v>200</v>
      </c>
      <c r="B18" s="475">
        <v>2145</v>
      </c>
      <c r="C18" s="476">
        <v>2483</v>
      </c>
      <c r="D18" s="442">
        <v>517</v>
      </c>
      <c r="E18" s="442">
        <v>766</v>
      </c>
      <c r="F18" s="443">
        <f t="shared" si="0"/>
        <v>1283</v>
      </c>
      <c r="G18" s="442">
        <v>672</v>
      </c>
      <c r="H18" s="442">
        <f t="shared" si="1"/>
        <v>528</v>
      </c>
      <c r="I18" s="442">
        <v>535</v>
      </c>
      <c r="J18" s="442">
        <f>590+3</f>
        <v>593</v>
      </c>
      <c r="K18" s="443">
        <f t="shared" si="2"/>
        <v>1128</v>
      </c>
    </row>
    <row r="19" spans="1:11" ht="13.5" customHeight="1">
      <c r="A19" s="425" t="s">
        <v>230</v>
      </c>
      <c r="B19" s="475">
        <v>388</v>
      </c>
      <c r="C19" s="476">
        <v>308</v>
      </c>
      <c r="D19" s="442">
        <v>69</v>
      </c>
      <c r="E19" s="442">
        <v>102</v>
      </c>
      <c r="F19" s="443">
        <f t="shared" si="0"/>
        <v>171</v>
      </c>
      <c r="G19" s="442">
        <v>74</v>
      </c>
      <c r="H19" s="442">
        <f t="shared" si="1"/>
        <v>63</v>
      </c>
      <c r="I19" s="442">
        <v>55</v>
      </c>
      <c r="J19" s="442">
        <v>52</v>
      </c>
      <c r="K19" s="443">
        <f t="shared" si="2"/>
        <v>107</v>
      </c>
    </row>
    <row r="20" spans="1:11" ht="11.25" customHeight="1">
      <c r="A20" s="425" t="s">
        <v>201</v>
      </c>
      <c r="B20" s="475">
        <v>2783</v>
      </c>
      <c r="C20" s="476">
        <v>2372</v>
      </c>
      <c r="D20" s="442">
        <v>628</v>
      </c>
      <c r="E20" s="442">
        <v>576</v>
      </c>
      <c r="F20" s="443">
        <f t="shared" si="0"/>
        <v>1204</v>
      </c>
      <c r="G20" s="442">
        <v>593</v>
      </c>
      <c r="H20" s="442">
        <f t="shared" si="1"/>
        <v>575</v>
      </c>
      <c r="I20" s="442">
        <v>852</v>
      </c>
      <c r="J20" s="442">
        <f>501+2</f>
        <v>503</v>
      </c>
      <c r="K20" s="443">
        <f t="shared" si="2"/>
        <v>1355</v>
      </c>
    </row>
    <row r="21" spans="1:11" ht="11.25" customHeight="1">
      <c r="A21" s="425" t="s">
        <v>202</v>
      </c>
      <c r="B21" s="475">
        <v>424</v>
      </c>
      <c r="C21" s="476">
        <v>424</v>
      </c>
      <c r="D21" s="442">
        <v>115</v>
      </c>
      <c r="E21" s="442">
        <v>116</v>
      </c>
      <c r="F21" s="443">
        <f t="shared" si="0"/>
        <v>231</v>
      </c>
      <c r="G21" s="442">
        <v>99</v>
      </c>
      <c r="H21" s="442">
        <f t="shared" si="1"/>
        <v>94</v>
      </c>
      <c r="I21" s="442">
        <v>99</v>
      </c>
      <c r="J21" s="442">
        <v>68</v>
      </c>
      <c r="K21" s="443">
        <f t="shared" si="2"/>
        <v>167</v>
      </c>
    </row>
    <row r="22" spans="1:11" ht="11.25" customHeight="1">
      <c r="A22" s="425" t="s">
        <v>203</v>
      </c>
      <c r="B22" s="475">
        <v>139</v>
      </c>
      <c r="C22" s="476">
        <v>335</v>
      </c>
      <c r="D22" s="442">
        <v>78</v>
      </c>
      <c r="E22" s="442">
        <v>47</v>
      </c>
      <c r="F22" s="443">
        <f t="shared" si="0"/>
        <v>125</v>
      </c>
      <c r="G22" s="442">
        <v>161</v>
      </c>
      <c r="H22" s="442">
        <f t="shared" si="1"/>
        <v>49</v>
      </c>
      <c r="I22" s="442">
        <v>54</v>
      </c>
      <c r="J22" s="442">
        <f>22+1</f>
        <v>23</v>
      </c>
      <c r="K22" s="443">
        <f t="shared" si="2"/>
        <v>77</v>
      </c>
    </row>
    <row r="23" spans="1:11" ht="11.25" customHeight="1">
      <c r="A23" s="425" t="s">
        <v>204</v>
      </c>
      <c r="B23" s="475">
        <v>160</v>
      </c>
      <c r="C23" s="476">
        <v>399</v>
      </c>
      <c r="D23" s="442">
        <v>164</v>
      </c>
      <c r="E23" s="442">
        <v>118</v>
      </c>
      <c r="F23" s="443">
        <f t="shared" si="0"/>
        <v>282</v>
      </c>
      <c r="G23" s="442">
        <v>93</v>
      </c>
      <c r="H23" s="442">
        <f t="shared" si="1"/>
        <v>24</v>
      </c>
      <c r="I23" s="442">
        <v>213</v>
      </c>
      <c r="J23" s="442">
        <v>32</v>
      </c>
      <c r="K23" s="443">
        <f t="shared" si="2"/>
        <v>245</v>
      </c>
    </row>
    <row r="24" spans="1:11" ht="11.25" customHeight="1">
      <c r="A24" s="425" t="s">
        <v>205</v>
      </c>
      <c r="B24" s="475">
        <v>119</v>
      </c>
      <c r="C24" s="476">
        <v>92</v>
      </c>
      <c r="D24" s="442">
        <v>40</v>
      </c>
      <c r="E24" s="442">
        <v>28</v>
      </c>
      <c r="F24" s="443">
        <f t="shared" si="0"/>
        <v>68</v>
      </c>
      <c r="G24" s="442">
        <v>14</v>
      </c>
      <c r="H24" s="442">
        <f t="shared" si="1"/>
        <v>10</v>
      </c>
      <c r="I24" s="442">
        <v>14</v>
      </c>
      <c r="J24" s="442">
        <f>10+3</f>
        <v>13</v>
      </c>
      <c r="K24" s="443">
        <f t="shared" si="2"/>
        <v>27</v>
      </c>
    </row>
    <row r="25" spans="1:11" ht="11.25" customHeight="1">
      <c r="A25" s="425" t="s">
        <v>206</v>
      </c>
      <c r="B25" s="475">
        <v>189</v>
      </c>
      <c r="C25" s="476">
        <v>262</v>
      </c>
      <c r="D25" s="442">
        <v>76</v>
      </c>
      <c r="E25" s="442">
        <v>61</v>
      </c>
      <c r="F25" s="443">
        <f t="shared" si="0"/>
        <v>137</v>
      </c>
      <c r="G25" s="442">
        <v>72</v>
      </c>
      <c r="H25" s="442">
        <f t="shared" si="1"/>
        <v>53</v>
      </c>
      <c r="I25" s="442">
        <v>26</v>
      </c>
      <c r="J25" s="442">
        <v>45</v>
      </c>
      <c r="K25" s="443">
        <f t="shared" si="2"/>
        <v>71</v>
      </c>
    </row>
    <row r="26" spans="1:11" ht="11.25" customHeight="1">
      <c r="A26" s="425" t="s">
        <v>207</v>
      </c>
      <c r="B26" s="475">
        <v>87</v>
      </c>
      <c r="C26" s="476">
        <v>166</v>
      </c>
      <c r="D26" s="442">
        <v>39</v>
      </c>
      <c r="E26" s="442">
        <v>54</v>
      </c>
      <c r="F26" s="443">
        <f t="shared" si="0"/>
        <v>93</v>
      </c>
      <c r="G26" s="442">
        <v>41</v>
      </c>
      <c r="H26" s="442">
        <f t="shared" si="1"/>
        <v>32</v>
      </c>
      <c r="I26" s="442">
        <v>9</v>
      </c>
      <c r="J26" s="442">
        <f>15+1</f>
        <v>16</v>
      </c>
      <c r="K26" s="443">
        <f t="shared" si="2"/>
        <v>25</v>
      </c>
    </row>
    <row r="27" spans="1:11" ht="11.25" customHeight="1">
      <c r="A27" s="425" t="s">
        <v>208</v>
      </c>
      <c r="B27" s="475">
        <v>242</v>
      </c>
      <c r="C27" s="476">
        <v>419</v>
      </c>
      <c r="D27" s="442">
        <v>101</v>
      </c>
      <c r="E27" s="442">
        <v>90</v>
      </c>
      <c r="F27" s="443">
        <f t="shared" si="0"/>
        <v>191</v>
      </c>
      <c r="G27" s="442">
        <v>103</v>
      </c>
      <c r="H27" s="442">
        <f t="shared" si="1"/>
        <v>125</v>
      </c>
      <c r="I27" s="442">
        <v>113</v>
      </c>
      <c r="J27" s="442">
        <f>94+10</f>
        <v>104</v>
      </c>
      <c r="K27" s="443">
        <f t="shared" si="2"/>
        <v>217</v>
      </c>
    </row>
    <row r="28" spans="1:140" ht="11.25" customHeight="1">
      <c r="A28" s="425" t="s">
        <v>199</v>
      </c>
      <c r="B28" s="478">
        <f>B17-SUM(B18:B27)</f>
        <v>436</v>
      </c>
      <c r="C28" s="442">
        <f>C17-SUM(C18:C27)</f>
        <v>317</v>
      </c>
      <c r="D28" s="442">
        <f>D17-SUM(D18:D27)</f>
        <v>106</v>
      </c>
      <c r="E28" s="442">
        <f>E17-SUM(E18:E27)</f>
        <v>67</v>
      </c>
      <c r="F28" s="443">
        <f t="shared" si="0"/>
        <v>173</v>
      </c>
      <c r="G28" s="442">
        <f>G17-SUM(G18:G27)</f>
        <v>65</v>
      </c>
      <c r="H28" s="442">
        <f t="shared" si="1"/>
        <v>79</v>
      </c>
      <c r="I28" s="442">
        <v>72</v>
      </c>
      <c r="J28" s="442">
        <f>J17-SUM(J18:J27)</f>
        <v>47</v>
      </c>
      <c r="K28" s="443">
        <f t="shared" si="2"/>
        <v>119</v>
      </c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1"/>
      <c r="CG28" s="481"/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1"/>
      <c r="CT28" s="481"/>
      <c r="CU28" s="481"/>
      <c r="CV28" s="481"/>
      <c r="CW28" s="481"/>
      <c r="CX28" s="481"/>
      <c r="CY28" s="481"/>
      <c r="CZ28" s="481"/>
      <c r="DA28" s="481"/>
      <c r="DB28" s="481"/>
      <c r="DC28" s="481"/>
      <c r="DD28" s="481"/>
      <c r="DE28" s="481"/>
      <c r="DF28" s="481"/>
      <c r="DG28" s="481"/>
      <c r="DH28" s="481"/>
      <c r="DI28" s="481"/>
      <c r="DJ28" s="481"/>
      <c r="DK28" s="481"/>
      <c r="DL28" s="481"/>
      <c r="DM28" s="481"/>
      <c r="DN28" s="481"/>
      <c r="DO28" s="481"/>
      <c r="DP28" s="481"/>
      <c r="DQ28" s="481"/>
      <c r="DR28" s="481"/>
      <c r="DS28" s="481"/>
      <c r="DT28" s="481"/>
      <c r="DU28" s="481"/>
      <c r="DV28" s="481"/>
      <c r="DW28" s="481"/>
      <c r="DX28" s="481"/>
      <c r="DY28" s="481"/>
      <c r="DZ28" s="481"/>
      <c r="EA28" s="481"/>
      <c r="EB28" s="481"/>
      <c r="EC28" s="481"/>
      <c r="ED28" s="481"/>
      <c r="EE28" s="481"/>
      <c r="EF28" s="481"/>
      <c r="EG28" s="481"/>
      <c r="EH28" s="481"/>
      <c r="EI28" s="481"/>
      <c r="EJ28" s="481"/>
    </row>
    <row r="29" spans="1:11" ht="11.25" customHeight="1">
      <c r="A29" s="418" t="s">
        <v>177</v>
      </c>
      <c r="B29" s="471">
        <v>2436</v>
      </c>
      <c r="C29" s="472">
        <v>2757</v>
      </c>
      <c r="D29" s="473">
        <v>475</v>
      </c>
      <c r="E29" s="473">
        <v>783</v>
      </c>
      <c r="F29" s="473">
        <f t="shared" si="0"/>
        <v>1258</v>
      </c>
      <c r="G29" s="473">
        <v>829</v>
      </c>
      <c r="H29" s="473">
        <f t="shared" si="1"/>
        <v>670</v>
      </c>
      <c r="I29" s="473">
        <v>912</v>
      </c>
      <c r="J29" s="473">
        <f>505+10</f>
        <v>515</v>
      </c>
      <c r="K29" s="473">
        <f t="shared" si="2"/>
        <v>1427</v>
      </c>
    </row>
    <row r="30" spans="1:11" ht="11.25" customHeight="1">
      <c r="A30" s="425" t="s">
        <v>209</v>
      </c>
      <c r="B30" s="475">
        <v>27</v>
      </c>
      <c r="C30" s="475">
        <v>34</v>
      </c>
      <c r="D30" s="459">
        <v>0</v>
      </c>
      <c r="E30" s="442">
        <v>8</v>
      </c>
      <c r="F30" s="443">
        <f t="shared" si="0"/>
        <v>8</v>
      </c>
      <c r="G30" s="442">
        <v>14</v>
      </c>
      <c r="H30" s="441">
        <f t="shared" si="1"/>
        <v>12</v>
      </c>
      <c r="I30" s="441">
        <v>25</v>
      </c>
      <c r="J30" s="477">
        <v>0</v>
      </c>
      <c r="K30" s="482">
        <f t="shared" si="2"/>
        <v>25</v>
      </c>
    </row>
    <row r="31" spans="1:11" ht="11.25" customHeight="1">
      <c r="A31" s="425" t="s">
        <v>210</v>
      </c>
      <c r="B31" s="475">
        <v>120</v>
      </c>
      <c r="C31" s="476">
        <v>123</v>
      </c>
      <c r="D31" s="442">
        <v>39</v>
      </c>
      <c r="E31" s="442">
        <v>33</v>
      </c>
      <c r="F31" s="443">
        <f t="shared" si="0"/>
        <v>72</v>
      </c>
      <c r="G31" s="442">
        <v>30</v>
      </c>
      <c r="H31" s="442">
        <f t="shared" si="1"/>
        <v>21</v>
      </c>
      <c r="I31" s="442">
        <v>54</v>
      </c>
      <c r="J31" s="442">
        <v>16</v>
      </c>
      <c r="K31" s="443">
        <f t="shared" si="2"/>
        <v>70</v>
      </c>
    </row>
    <row r="32" spans="1:11" ht="11.25" customHeight="1">
      <c r="A32" s="425" t="s">
        <v>211</v>
      </c>
      <c r="B32" s="475">
        <v>87</v>
      </c>
      <c r="C32" s="476">
        <v>128</v>
      </c>
      <c r="D32" s="442">
        <v>18</v>
      </c>
      <c r="E32" s="442">
        <v>71</v>
      </c>
      <c r="F32" s="443">
        <f t="shared" si="0"/>
        <v>89</v>
      </c>
      <c r="G32" s="442">
        <v>34</v>
      </c>
      <c r="H32" s="442">
        <f t="shared" si="1"/>
        <v>5</v>
      </c>
      <c r="I32" s="477">
        <v>0</v>
      </c>
      <c r="J32" s="442">
        <v>37</v>
      </c>
      <c r="K32" s="443">
        <f t="shared" si="2"/>
        <v>37</v>
      </c>
    </row>
    <row r="33" spans="1:11" ht="11.25" customHeight="1">
      <c r="A33" s="425" t="s">
        <v>212</v>
      </c>
      <c r="B33" s="475">
        <v>983</v>
      </c>
      <c r="C33" s="476">
        <v>1002</v>
      </c>
      <c r="D33" s="442">
        <v>71</v>
      </c>
      <c r="E33" s="442">
        <v>303</v>
      </c>
      <c r="F33" s="443">
        <f t="shared" si="0"/>
        <v>374</v>
      </c>
      <c r="G33" s="442">
        <v>399</v>
      </c>
      <c r="H33" s="442">
        <f t="shared" si="1"/>
        <v>229</v>
      </c>
      <c r="I33" s="442">
        <v>390</v>
      </c>
      <c r="J33" s="442">
        <v>124</v>
      </c>
      <c r="K33" s="443">
        <f t="shared" si="2"/>
        <v>514</v>
      </c>
    </row>
    <row r="34" spans="1:11" ht="11.25" customHeight="1">
      <c r="A34" s="425" t="s">
        <v>213</v>
      </c>
      <c r="B34" s="475">
        <v>508</v>
      </c>
      <c r="C34" s="476">
        <v>454</v>
      </c>
      <c r="D34" s="442">
        <v>85</v>
      </c>
      <c r="E34" s="442">
        <v>124</v>
      </c>
      <c r="F34" s="443">
        <f t="shared" si="0"/>
        <v>209</v>
      </c>
      <c r="G34" s="442">
        <v>114</v>
      </c>
      <c r="H34" s="442">
        <f t="shared" si="1"/>
        <v>131</v>
      </c>
      <c r="I34" s="442">
        <v>86</v>
      </c>
      <c r="J34" s="442">
        <f>99+10</f>
        <v>109</v>
      </c>
      <c r="K34" s="443">
        <f t="shared" si="2"/>
        <v>195</v>
      </c>
    </row>
    <row r="35" spans="1:11" ht="11.25" customHeight="1">
      <c r="A35" s="425" t="s">
        <v>214</v>
      </c>
      <c r="B35" s="382">
        <v>359</v>
      </c>
      <c r="C35" s="382">
        <v>390</v>
      </c>
      <c r="D35" s="442">
        <v>124</v>
      </c>
      <c r="E35" s="442">
        <v>83</v>
      </c>
      <c r="F35" s="443">
        <f t="shared" si="0"/>
        <v>207</v>
      </c>
      <c r="G35" s="442">
        <v>69</v>
      </c>
      <c r="H35" s="442">
        <f t="shared" si="1"/>
        <v>114</v>
      </c>
      <c r="I35" s="442">
        <v>89</v>
      </c>
      <c r="J35" s="442">
        <v>6</v>
      </c>
      <c r="K35" s="443">
        <f t="shared" si="2"/>
        <v>95</v>
      </c>
    </row>
    <row r="36" spans="1:11" ht="11.25" customHeight="1">
      <c r="A36" s="483" t="s">
        <v>199</v>
      </c>
      <c r="B36" s="484">
        <f>B29-SUM(B30:B35)</f>
        <v>352</v>
      </c>
      <c r="C36" s="484">
        <f>C29-SUM(C30:C35)</f>
        <v>626</v>
      </c>
      <c r="D36" s="442">
        <f>D29-SUM(D30:D35)</f>
        <v>138</v>
      </c>
      <c r="E36" s="442">
        <f>E29-SUM(E30:E35)</f>
        <v>161</v>
      </c>
      <c r="F36" s="443">
        <f t="shared" si="0"/>
        <v>299</v>
      </c>
      <c r="G36" s="442">
        <f>G29-SUM(G30:G35)</f>
        <v>169</v>
      </c>
      <c r="H36" s="442">
        <f t="shared" si="1"/>
        <v>158</v>
      </c>
      <c r="I36" s="442">
        <v>268</v>
      </c>
      <c r="J36" s="442">
        <f>J29-SUM(J30:J35)</f>
        <v>223</v>
      </c>
      <c r="K36" s="443">
        <f t="shared" si="2"/>
        <v>491</v>
      </c>
    </row>
    <row r="37" spans="1:11" ht="11.25" customHeight="1">
      <c r="A37" s="426" t="s">
        <v>182</v>
      </c>
      <c r="B37" s="378">
        <v>583</v>
      </c>
      <c r="C37" s="378">
        <v>514</v>
      </c>
      <c r="D37" s="473">
        <v>201</v>
      </c>
      <c r="E37" s="473">
        <v>130</v>
      </c>
      <c r="F37" s="473">
        <f t="shared" si="0"/>
        <v>331</v>
      </c>
      <c r="G37" s="473">
        <v>103</v>
      </c>
      <c r="H37" s="473">
        <f t="shared" si="1"/>
        <v>80</v>
      </c>
      <c r="I37" s="473">
        <v>110</v>
      </c>
      <c r="J37" s="473">
        <f>231+2</f>
        <v>233</v>
      </c>
      <c r="K37" s="473">
        <f t="shared" si="2"/>
        <v>343</v>
      </c>
    </row>
    <row r="38" spans="1:11" s="486" customFormat="1" ht="11.25" customHeight="1">
      <c r="A38" s="425" t="s">
        <v>215</v>
      </c>
      <c r="B38" s="382">
        <v>29</v>
      </c>
      <c r="C38" s="382">
        <v>13</v>
      </c>
      <c r="D38" s="442">
        <v>11</v>
      </c>
      <c r="E38" s="477">
        <v>0</v>
      </c>
      <c r="F38" s="443">
        <f t="shared" si="0"/>
        <v>11</v>
      </c>
      <c r="G38" s="477">
        <v>0</v>
      </c>
      <c r="H38" s="442">
        <f t="shared" si="1"/>
        <v>2</v>
      </c>
      <c r="I38" s="477">
        <v>0</v>
      </c>
      <c r="J38" s="477">
        <v>0</v>
      </c>
      <c r="K38" s="485">
        <f t="shared" si="2"/>
        <v>0</v>
      </c>
    </row>
    <row r="39" spans="1:11" ht="11.25" customHeight="1">
      <c r="A39" s="425" t="s">
        <v>216</v>
      </c>
      <c r="B39" s="382">
        <v>383</v>
      </c>
      <c r="C39" s="382">
        <v>481</v>
      </c>
      <c r="D39" s="442">
        <v>185</v>
      </c>
      <c r="E39" s="442">
        <v>124</v>
      </c>
      <c r="F39" s="443">
        <f t="shared" si="0"/>
        <v>309</v>
      </c>
      <c r="G39" s="442">
        <v>95</v>
      </c>
      <c r="H39" s="442">
        <f t="shared" si="1"/>
        <v>77</v>
      </c>
      <c r="I39" s="442">
        <v>83</v>
      </c>
      <c r="J39" s="442">
        <f>63+1</f>
        <v>64</v>
      </c>
      <c r="K39" s="443">
        <f t="shared" si="2"/>
        <v>147</v>
      </c>
    </row>
    <row r="40" spans="1:11" ht="11.25" customHeight="1">
      <c r="A40" s="425" t="s">
        <v>199</v>
      </c>
      <c r="B40" s="383">
        <f>B37-SUM(B38:B39)</f>
        <v>171</v>
      </c>
      <c r="C40" s="442">
        <f>C37-SUM(C38:C39)</f>
        <v>20</v>
      </c>
      <c r="D40" s="442">
        <f>D37-SUM(D38:D39)</f>
        <v>5</v>
      </c>
      <c r="E40" s="442">
        <f>E37-SUM(E38:E39)</f>
        <v>6</v>
      </c>
      <c r="F40" s="443">
        <f t="shared" si="0"/>
        <v>11</v>
      </c>
      <c r="G40" s="442">
        <f>G37-SUM(G38:G39)</f>
        <v>8</v>
      </c>
      <c r="H40" s="442">
        <f t="shared" si="1"/>
        <v>1</v>
      </c>
      <c r="I40" s="442">
        <v>27</v>
      </c>
      <c r="J40" s="442">
        <f>J37-SUM(J38:J39)</f>
        <v>169</v>
      </c>
      <c r="K40" s="443">
        <f t="shared" si="2"/>
        <v>196</v>
      </c>
    </row>
    <row r="41" spans="1:11" ht="11.25" customHeight="1">
      <c r="A41" s="426" t="s">
        <v>185</v>
      </c>
      <c r="B41" s="378">
        <v>478</v>
      </c>
      <c r="C41" s="378">
        <v>429</v>
      </c>
      <c r="D41" s="473">
        <v>108</v>
      </c>
      <c r="E41" s="473">
        <v>118</v>
      </c>
      <c r="F41" s="473">
        <f t="shared" si="0"/>
        <v>226</v>
      </c>
      <c r="G41" s="473">
        <v>111</v>
      </c>
      <c r="H41" s="473">
        <f t="shared" si="1"/>
        <v>92</v>
      </c>
      <c r="I41" s="473">
        <v>80</v>
      </c>
      <c r="J41" s="473">
        <f>125+1</f>
        <v>126</v>
      </c>
      <c r="K41" s="473">
        <f t="shared" si="2"/>
        <v>206</v>
      </c>
    </row>
    <row r="42" spans="1:11" ht="11.25" customHeight="1">
      <c r="A42" s="425" t="s">
        <v>217</v>
      </c>
      <c r="B42" s="382">
        <v>444</v>
      </c>
      <c r="C42" s="382">
        <v>421</v>
      </c>
      <c r="D42" s="442">
        <v>104</v>
      </c>
      <c r="E42" s="442">
        <v>116</v>
      </c>
      <c r="F42" s="443">
        <f t="shared" si="0"/>
        <v>220</v>
      </c>
      <c r="G42" s="442">
        <v>109</v>
      </c>
      <c r="H42" s="442">
        <f t="shared" si="1"/>
        <v>92</v>
      </c>
      <c r="I42" s="442">
        <v>78</v>
      </c>
      <c r="J42" s="442">
        <f>114+1</f>
        <v>115</v>
      </c>
      <c r="K42" s="443">
        <f t="shared" si="2"/>
        <v>193</v>
      </c>
    </row>
    <row r="43" spans="1:11" ht="11.25" customHeight="1">
      <c r="A43" s="487" t="s">
        <v>199</v>
      </c>
      <c r="B43" s="488">
        <f>B41-SUM(B42:B42)</f>
        <v>34</v>
      </c>
      <c r="C43" s="489">
        <f>C41-SUM(C42:C42)</f>
        <v>8</v>
      </c>
      <c r="D43" s="489">
        <f>D41-SUM(D42:D42)</f>
        <v>4</v>
      </c>
      <c r="E43" s="489">
        <f>E41-SUM(E42:E42)</f>
        <v>2</v>
      </c>
      <c r="F43" s="490">
        <f t="shared" si="0"/>
        <v>6</v>
      </c>
      <c r="G43" s="489">
        <f>G41-SUM(G42:G42)</f>
        <v>2</v>
      </c>
      <c r="H43" s="461">
        <f t="shared" si="1"/>
        <v>0</v>
      </c>
      <c r="I43" s="462">
        <f>I41-I42</f>
        <v>2</v>
      </c>
      <c r="J43" s="491">
        <f>J41-SUM(J42:J42)</f>
        <v>11</v>
      </c>
      <c r="K43" s="492">
        <f t="shared" si="2"/>
        <v>13</v>
      </c>
    </row>
    <row r="44" spans="1:9" ht="4.5" customHeight="1">
      <c r="A44" s="466"/>
      <c r="I44" s="493"/>
    </row>
    <row r="45" ht="12.75">
      <c r="A45" s="466" t="s">
        <v>229</v>
      </c>
    </row>
    <row r="46" ht="12.75"/>
    <row r="47" ht="12.75"/>
    <row r="48" ht="12.75"/>
  </sheetData>
  <mergeCells count="5">
    <mergeCell ref="I3:K3"/>
    <mergeCell ref="D3:H3"/>
    <mergeCell ref="A3:A4"/>
    <mergeCell ref="B3:B4"/>
    <mergeCell ref="C3:C4"/>
  </mergeCells>
  <printOptions/>
  <pageMargins left="0.58" right="0.22" top="0.32" bottom="0.19" header="0.17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24"/>
  <sheetViews>
    <sheetView tabSelected="1" zoomScale="85" zoomScaleNormal="85" workbookViewId="0" topLeftCell="B1">
      <selection activeCell="L17" sqref="L17"/>
    </sheetView>
  </sheetViews>
  <sheetFormatPr defaultColWidth="9.140625" defaultRowHeight="12.75"/>
  <cols>
    <col min="1" max="1" width="34.140625" style="70" customWidth="1"/>
    <col min="2" max="2" width="13.7109375" style="70" customWidth="1"/>
    <col min="3" max="3" width="3.7109375" style="70" customWidth="1"/>
    <col min="4" max="4" width="13.7109375" style="70" customWidth="1"/>
    <col min="5" max="5" width="3.7109375" style="70" customWidth="1"/>
    <col min="6" max="6" width="13.7109375" style="70" customWidth="1"/>
    <col min="7" max="7" width="3.7109375" style="70" customWidth="1"/>
    <col min="8" max="9" width="20.57421875" style="70" customWidth="1"/>
    <col min="10" max="10" width="10.421875" style="70" customWidth="1"/>
    <col min="11" max="16384" width="9.140625" style="70" customWidth="1"/>
  </cols>
  <sheetData>
    <row r="1" s="128" customFormat="1" ht="23.25" customHeight="1">
      <c r="A1" s="136" t="s">
        <v>87</v>
      </c>
    </row>
    <row r="2" ht="18.75" customHeight="1" thickBot="1">
      <c r="A2" s="71"/>
    </row>
    <row r="3" spans="1:9" ht="25.5" customHeight="1">
      <c r="A3" s="221"/>
      <c r="B3" s="72" t="s">
        <v>0</v>
      </c>
      <c r="C3" s="72"/>
      <c r="D3" s="72"/>
      <c r="E3" s="72"/>
      <c r="F3" s="73"/>
      <c r="G3" s="211"/>
      <c r="H3" s="72" t="s">
        <v>1</v>
      </c>
      <c r="I3" s="74"/>
    </row>
    <row r="4" spans="1:9" ht="33.75" customHeight="1" thickBot="1">
      <c r="A4" s="222" t="s">
        <v>2</v>
      </c>
      <c r="B4" s="501" t="s">
        <v>69</v>
      </c>
      <c r="C4" s="502"/>
      <c r="D4" s="502" t="s">
        <v>88</v>
      </c>
      <c r="E4" s="502"/>
      <c r="F4" s="502" t="s">
        <v>84</v>
      </c>
      <c r="G4" s="503"/>
      <c r="H4" s="494" t="s">
        <v>85</v>
      </c>
      <c r="I4" s="212" t="s">
        <v>86</v>
      </c>
    </row>
    <row r="5" spans="1:9" ht="25.5" customHeight="1">
      <c r="A5" s="223" t="s">
        <v>3</v>
      </c>
      <c r="B5" s="194">
        <v>14</v>
      </c>
      <c r="C5" s="199"/>
      <c r="D5" s="208">
        <v>16</v>
      </c>
      <c r="E5" s="207"/>
      <c r="F5" s="194">
        <v>23</v>
      </c>
      <c r="G5" s="195"/>
      <c r="H5" s="215">
        <f>F5-D5</f>
        <v>7</v>
      </c>
      <c r="I5" s="218">
        <f aca="true" t="shared" si="0" ref="I5:I18">F5-B5</f>
        <v>9</v>
      </c>
    </row>
    <row r="6" spans="1:9" ht="25.5" customHeight="1">
      <c r="A6" s="224" t="s">
        <v>4</v>
      </c>
      <c r="B6" s="194">
        <v>25</v>
      </c>
      <c r="C6" s="199"/>
      <c r="D6" s="201">
        <v>21</v>
      </c>
      <c r="E6" s="204"/>
      <c r="F6" s="194">
        <v>21</v>
      </c>
      <c r="G6" s="195"/>
      <c r="H6" s="215">
        <f>F6-D6</f>
        <v>0</v>
      </c>
      <c r="I6" s="218">
        <f t="shared" si="0"/>
        <v>-4</v>
      </c>
    </row>
    <row r="7" spans="1:9" ht="25.5" customHeight="1">
      <c r="A7" s="224" t="s">
        <v>5</v>
      </c>
      <c r="B7" s="194">
        <v>36</v>
      </c>
      <c r="C7" s="199"/>
      <c r="D7" s="201">
        <v>35</v>
      </c>
      <c r="E7" s="204"/>
      <c r="F7" s="194">
        <v>35</v>
      </c>
      <c r="G7" s="195"/>
      <c r="H7" s="215">
        <f>F7-D7</f>
        <v>0</v>
      </c>
      <c r="I7" s="218">
        <f t="shared" si="0"/>
        <v>-1</v>
      </c>
    </row>
    <row r="8" spans="1:9" ht="25.5" customHeight="1">
      <c r="A8" s="224" t="s">
        <v>6</v>
      </c>
      <c r="B8" s="194">
        <v>184</v>
      </c>
      <c r="C8" s="199"/>
      <c r="D8" s="201">
        <v>174</v>
      </c>
      <c r="E8" s="204"/>
      <c r="F8" s="194">
        <v>172</v>
      </c>
      <c r="G8" s="195"/>
      <c r="H8" s="215">
        <f>F8-D8</f>
        <v>-2</v>
      </c>
      <c r="I8" s="218">
        <f t="shared" si="0"/>
        <v>-12</v>
      </c>
    </row>
    <row r="9" spans="1:9" ht="25.5" customHeight="1">
      <c r="A9" s="225" t="s">
        <v>7</v>
      </c>
      <c r="B9" s="196">
        <v>23</v>
      </c>
      <c r="C9" s="200"/>
      <c r="D9" s="202">
        <v>24</v>
      </c>
      <c r="E9" s="205"/>
      <c r="F9" s="196">
        <v>23</v>
      </c>
      <c r="G9" s="197"/>
      <c r="H9" s="495">
        <v>1</v>
      </c>
      <c r="I9" s="219">
        <v>0</v>
      </c>
    </row>
    <row r="10" spans="1:9" ht="25.5" customHeight="1">
      <c r="A10" s="225" t="s">
        <v>8</v>
      </c>
      <c r="B10" s="196">
        <v>161</v>
      </c>
      <c r="C10" s="200"/>
      <c r="D10" s="202">
        <v>150</v>
      </c>
      <c r="E10" s="205"/>
      <c r="F10" s="196">
        <v>149</v>
      </c>
      <c r="G10" s="197"/>
      <c r="H10" s="495">
        <v>1</v>
      </c>
      <c r="I10" s="496">
        <v>12</v>
      </c>
    </row>
    <row r="11" spans="1:9" ht="25.5" customHeight="1">
      <c r="A11" s="224" t="s">
        <v>9</v>
      </c>
      <c r="B11" s="194">
        <v>6</v>
      </c>
      <c r="C11" s="199"/>
      <c r="D11" s="201">
        <v>6</v>
      </c>
      <c r="E11" s="204"/>
      <c r="F11" s="194">
        <v>5</v>
      </c>
      <c r="G11" s="195"/>
      <c r="H11" s="215">
        <f aca="true" t="shared" si="1" ref="H11:H17">F11-D11</f>
        <v>-1</v>
      </c>
      <c r="I11" s="218">
        <f t="shared" si="0"/>
        <v>-1</v>
      </c>
    </row>
    <row r="12" spans="1:9" ht="25.5" customHeight="1">
      <c r="A12" s="224" t="s">
        <v>10</v>
      </c>
      <c r="B12" s="194">
        <v>16</v>
      </c>
      <c r="C12" s="199"/>
      <c r="D12" s="201">
        <v>13</v>
      </c>
      <c r="E12" s="204"/>
      <c r="F12" s="194">
        <v>13</v>
      </c>
      <c r="G12" s="195"/>
      <c r="H12" s="215">
        <f t="shared" si="1"/>
        <v>0</v>
      </c>
      <c r="I12" s="218">
        <f t="shared" si="0"/>
        <v>-3</v>
      </c>
    </row>
    <row r="13" spans="1:9" ht="25.5" customHeight="1">
      <c r="A13" s="224" t="s">
        <v>11</v>
      </c>
      <c r="B13" s="194">
        <v>3</v>
      </c>
      <c r="C13" s="199"/>
      <c r="D13" s="201">
        <v>2</v>
      </c>
      <c r="E13" s="204"/>
      <c r="F13" s="194">
        <v>2</v>
      </c>
      <c r="G13" s="195"/>
      <c r="H13" s="215">
        <f t="shared" si="1"/>
        <v>0</v>
      </c>
      <c r="I13" s="218">
        <f t="shared" si="0"/>
        <v>-1</v>
      </c>
    </row>
    <row r="14" spans="1:9" ht="25.5" customHeight="1">
      <c r="A14" s="224" t="s">
        <v>12</v>
      </c>
      <c r="B14" s="194">
        <v>5</v>
      </c>
      <c r="C14" s="199"/>
      <c r="D14" s="201">
        <v>5</v>
      </c>
      <c r="E14" s="204"/>
      <c r="F14" s="194">
        <v>5</v>
      </c>
      <c r="G14" s="195"/>
      <c r="H14" s="215">
        <f t="shared" si="1"/>
        <v>0</v>
      </c>
      <c r="I14" s="218">
        <f t="shared" si="0"/>
        <v>0</v>
      </c>
    </row>
    <row r="15" spans="1:9" ht="25.5" customHeight="1">
      <c r="A15" s="224" t="s">
        <v>13</v>
      </c>
      <c r="B15" s="194">
        <v>7</v>
      </c>
      <c r="C15" s="199"/>
      <c r="D15" s="201">
        <v>8</v>
      </c>
      <c r="E15" s="204"/>
      <c r="F15" s="194">
        <v>8</v>
      </c>
      <c r="G15" s="195"/>
      <c r="H15" s="215">
        <f t="shared" si="1"/>
        <v>0</v>
      </c>
      <c r="I15" s="218">
        <f t="shared" si="0"/>
        <v>1</v>
      </c>
    </row>
    <row r="16" spans="1:9" ht="25.5" customHeight="1">
      <c r="A16" s="224" t="s">
        <v>14</v>
      </c>
      <c r="B16" s="194">
        <v>34</v>
      </c>
      <c r="C16" s="199"/>
      <c r="D16" s="201">
        <v>39</v>
      </c>
      <c r="E16" s="204"/>
      <c r="F16" s="194">
        <v>37</v>
      </c>
      <c r="G16" s="195"/>
      <c r="H16" s="215">
        <f t="shared" si="1"/>
        <v>-2</v>
      </c>
      <c r="I16" s="218">
        <f t="shared" si="0"/>
        <v>3</v>
      </c>
    </row>
    <row r="17" spans="1:9" ht="25.5" customHeight="1">
      <c r="A17" s="224" t="s">
        <v>15</v>
      </c>
      <c r="B17" s="194">
        <v>4</v>
      </c>
      <c r="C17" s="199"/>
      <c r="D17" s="201">
        <v>4</v>
      </c>
      <c r="E17" s="204"/>
      <c r="F17" s="194">
        <v>4</v>
      </c>
      <c r="G17" s="195"/>
      <c r="H17" s="215">
        <f t="shared" si="1"/>
        <v>0</v>
      </c>
      <c r="I17" s="218">
        <f t="shared" si="0"/>
        <v>0</v>
      </c>
    </row>
    <row r="18" spans="1:9" ht="25.5" customHeight="1">
      <c r="A18" s="224" t="s">
        <v>16</v>
      </c>
      <c r="B18" s="194">
        <v>82</v>
      </c>
      <c r="C18" s="199"/>
      <c r="D18" s="201">
        <v>79</v>
      </c>
      <c r="E18" s="204"/>
      <c r="F18" s="194">
        <v>82</v>
      </c>
      <c r="G18" s="195"/>
      <c r="H18" s="215">
        <f>F18-D18</f>
        <v>3</v>
      </c>
      <c r="I18" s="218">
        <f t="shared" si="0"/>
        <v>0</v>
      </c>
    </row>
    <row r="19" spans="1:9" ht="6.75" customHeight="1" thickBot="1">
      <c r="A19" s="225"/>
      <c r="B19" s="194"/>
      <c r="C19" s="199"/>
      <c r="D19" s="203"/>
      <c r="E19" s="206"/>
      <c r="F19" s="220"/>
      <c r="G19" s="213"/>
      <c r="H19" s="215"/>
      <c r="I19" s="218"/>
    </row>
    <row r="20" spans="1:9" ht="47.25" customHeight="1" thickBot="1">
      <c r="A20" s="226" t="s">
        <v>17</v>
      </c>
      <c r="B20" s="149">
        <f>B5+B6+B7+B8+B11+B12+B13+B14+B15+B16+B17+B18</f>
        <v>416</v>
      </c>
      <c r="C20" s="198"/>
      <c r="D20" s="209">
        <f>D5+D6+D7+D8+D11+D12+D13+D14+D15+D16+D17+D18</f>
        <v>402</v>
      </c>
      <c r="E20" s="210"/>
      <c r="F20" s="149">
        <f>F5+F6+F7+F8+F11+F12+F13+F14+F15+F16+F17+F18</f>
        <v>407</v>
      </c>
      <c r="G20" s="214"/>
      <c r="H20" s="216">
        <f>F20-D20</f>
        <v>5</v>
      </c>
      <c r="I20" s="217">
        <f>F20-B20</f>
        <v>-9</v>
      </c>
    </row>
    <row r="22" spans="1:9" ht="12.75">
      <c r="A22" s="168" t="s">
        <v>77</v>
      </c>
      <c r="F22" s="148"/>
      <c r="H22" s="155"/>
      <c r="I22" s="155"/>
    </row>
    <row r="23" spans="6:9" ht="12.75">
      <c r="F23" s="148"/>
      <c r="H23" s="155"/>
      <c r="I23" s="155"/>
    </row>
    <row r="24" spans="6:8" ht="12.75">
      <c r="F24" s="148"/>
      <c r="H24" s="155"/>
    </row>
  </sheetData>
  <mergeCells count="3">
    <mergeCell ref="B4:C4"/>
    <mergeCell ref="D4:E4"/>
    <mergeCell ref="F4:G4"/>
  </mergeCells>
  <printOptions horizontalCentered="1" verticalCentered="1"/>
  <pageMargins left="0.3937007874015748" right="0" top="0.2362204724409449" bottom="0.35433070866141736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R24"/>
  <sheetViews>
    <sheetView tabSelected="1" workbookViewId="0" topLeftCell="A1">
      <pane xSplit="1" ySplit="5" topLeftCell="F9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9.140625" defaultRowHeight="12.75"/>
  <cols>
    <col min="1" max="1" width="29.57421875" style="4" customWidth="1"/>
    <col min="2" max="2" width="9.7109375" style="4" customWidth="1"/>
    <col min="3" max="3" width="3.140625" style="4" customWidth="1"/>
    <col min="4" max="4" width="9.7109375" style="4" customWidth="1"/>
    <col min="5" max="5" width="3.140625" style="4" customWidth="1"/>
    <col min="6" max="6" width="9.7109375" style="4" customWidth="1"/>
    <col min="7" max="7" width="3.140625" style="4" customWidth="1"/>
    <col min="8" max="8" width="9.28125" style="4" customWidth="1"/>
    <col min="9" max="9" width="3.140625" style="4" customWidth="1"/>
    <col min="10" max="10" width="9.7109375" style="4" customWidth="1"/>
    <col min="11" max="11" width="3.140625" style="4" customWidth="1"/>
    <col min="12" max="12" width="9.7109375" style="4" customWidth="1"/>
    <col min="13" max="13" width="3.140625" style="4" customWidth="1"/>
    <col min="14" max="14" width="9.7109375" style="4" customWidth="1"/>
    <col min="15" max="15" width="3.140625" style="4" customWidth="1"/>
    <col min="16" max="16" width="9.7109375" style="4" customWidth="1"/>
    <col min="17" max="17" width="3.140625" style="4" customWidth="1"/>
    <col min="18" max="16384" width="9.140625" style="4" customWidth="1"/>
  </cols>
  <sheetData>
    <row r="1" s="3" customFormat="1" ht="18.75">
      <c r="A1" s="137" t="s">
        <v>91</v>
      </c>
    </row>
    <row r="2" ht="15.75" customHeight="1" thickBot="1"/>
    <row r="3" spans="1:17" ht="29.25" customHeight="1" thickBot="1">
      <c r="A3" s="229" t="s">
        <v>18</v>
      </c>
      <c r="B3" s="5" t="s">
        <v>90</v>
      </c>
      <c r="C3" s="5"/>
      <c r="D3" s="6"/>
      <c r="E3" s="6"/>
      <c r="F3" s="6"/>
      <c r="G3" s="6"/>
      <c r="H3" s="6"/>
      <c r="I3" s="7"/>
      <c r="J3" s="5" t="s">
        <v>89</v>
      </c>
      <c r="K3" s="5"/>
      <c r="L3" s="6"/>
      <c r="M3" s="6"/>
      <c r="N3" s="6"/>
      <c r="O3" s="6"/>
      <c r="P3" s="6"/>
      <c r="Q3" s="7"/>
    </row>
    <row r="4" spans="1:18" ht="29.25" customHeight="1" thickBot="1">
      <c r="A4" s="230" t="s">
        <v>34</v>
      </c>
      <c r="B4" s="9" t="s">
        <v>35</v>
      </c>
      <c r="C4" s="9"/>
      <c r="D4" s="9"/>
      <c r="E4" s="9"/>
      <c r="F4" s="8" t="s">
        <v>36</v>
      </c>
      <c r="G4" s="9"/>
      <c r="H4" s="9"/>
      <c r="I4" s="236"/>
      <c r="J4" s="9" t="s">
        <v>35</v>
      </c>
      <c r="K4" s="9"/>
      <c r="L4" s="9"/>
      <c r="M4" s="9"/>
      <c r="N4" s="8" t="s">
        <v>36</v>
      </c>
      <c r="O4" s="9"/>
      <c r="P4" s="9"/>
      <c r="Q4" s="10"/>
      <c r="R4" s="11"/>
    </row>
    <row r="5" spans="1:17" ht="29.25" customHeight="1" thickBot="1">
      <c r="A5" s="231"/>
      <c r="B5" s="12" t="s">
        <v>37</v>
      </c>
      <c r="C5" s="12"/>
      <c r="D5" s="13" t="s">
        <v>38</v>
      </c>
      <c r="E5" s="14"/>
      <c r="F5" s="15" t="s">
        <v>37</v>
      </c>
      <c r="G5" s="12"/>
      <c r="H5" s="13" t="s">
        <v>38</v>
      </c>
      <c r="I5" s="237"/>
      <c r="J5" s="12" t="s">
        <v>37</v>
      </c>
      <c r="K5" s="12"/>
      <c r="L5" s="13" t="s">
        <v>38</v>
      </c>
      <c r="M5" s="14"/>
      <c r="N5" s="15" t="s">
        <v>37</v>
      </c>
      <c r="O5" s="12"/>
      <c r="P5" s="13" t="s">
        <v>38</v>
      </c>
      <c r="Q5" s="14"/>
    </row>
    <row r="6" spans="1:17" ht="23.25" customHeight="1">
      <c r="A6" s="232" t="s">
        <v>3</v>
      </c>
      <c r="B6" s="167" t="s">
        <v>39</v>
      </c>
      <c r="C6" s="23"/>
      <c r="D6" s="16" t="s">
        <v>39</v>
      </c>
      <c r="E6" s="24"/>
      <c r="F6" s="167" t="s">
        <v>39</v>
      </c>
      <c r="G6" s="23"/>
      <c r="H6" s="167" t="s">
        <v>39</v>
      </c>
      <c r="I6" s="238"/>
      <c r="J6" s="16">
        <v>7</v>
      </c>
      <c r="K6" s="23"/>
      <c r="L6" s="16">
        <v>283</v>
      </c>
      <c r="M6" s="24"/>
      <c r="N6" s="497" t="s">
        <v>39</v>
      </c>
      <c r="O6" s="23"/>
      <c r="P6" s="498" t="s">
        <v>39</v>
      </c>
      <c r="Q6" s="17"/>
    </row>
    <row r="7" spans="1:17" ht="23.25" customHeight="1">
      <c r="A7" s="233" t="s">
        <v>4</v>
      </c>
      <c r="B7" s="16" t="s">
        <v>39</v>
      </c>
      <c r="C7" s="23"/>
      <c r="D7" s="16" t="s">
        <v>39</v>
      </c>
      <c r="E7" s="24"/>
      <c r="F7" s="16">
        <v>1</v>
      </c>
      <c r="G7" s="23"/>
      <c r="H7" s="16">
        <v>1</v>
      </c>
      <c r="I7" s="17"/>
      <c r="J7" s="497" t="s">
        <v>39</v>
      </c>
      <c r="K7" s="23"/>
      <c r="L7" s="498" t="s">
        <v>39</v>
      </c>
      <c r="M7" s="24"/>
      <c r="N7" s="497" t="s">
        <v>39</v>
      </c>
      <c r="O7" s="23"/>
      <c r="P7" s="498" t="s">
        <v>39</v>
      </c>
      <c r="Q7" s="17"/>
    </row>
    <row r="8" spans="1:17" ht="23.25" customHeight="1">
      <c r="A8" s="233" t="s">
        <v>5</v>
      </c>
      <c r="B8" s="16" t="s">
        <v>39</v>
      </c>
      <c r="C8" s="23"/>
      <c r="D8" s="16" t="s">
        <v>39</v>
      </c>
      <c r="E8" s="24"/>
      <c r="F8" s="16" t="s">
        <v>39</v>
      </c>
      <c r="G8" s="23"/>
      <c r="H8" s="16" t="s">
        <v>39</v>
      </c>
      <c r="I8" s="17"/>
      <c r="J8" s="16" t="s">
        <v>39</v>
      </c>
      <c r="K8" s="23"/>
      <c r="L8" s="16" t="s">
        <v>39</v>
      </c>
      <c r="M8" s="24"/>
      <c r="N8" s="497" t="s">
        <v>39</v>
      </c>
      <c r="O8" s="23"/>
      <c r="P8" s="498" t="s">
        <v>39</v>
      </c>
      <c r="Q8" s="17"/>
    </row>
    <row r="9" spans="1:17" ht="23.25" customHeight="1">
      <c r="A9" s="233" t="s">
        <v>74</v>
      </c>
      <c r="B9" s="16">
        <v>2</v>
      </c>
      <c r="C9" s="23"/>
      <c r="D9" s="16">
        <v>61</v>
      </c>
      <c r="E9" s="24"/>
      <c r="F9" s="16">
        <v>5</v>
      </c>
      <c r="G9" s="23"/>
      <c r="H9" s="16">
        <v>115</v>
      </c>
      <c r="I9" s="17"/>
      <c r="J9" s="16">
        <v>3</v>
      </c>
      <c r="K9" s="23"/>
      <c r="L9" s="16">
        <v>377</v>
      </c>
      <c r="M9" s="24"/>
      <c r="N9" s="16">
        <v>5</v>
      </c>
      <c r="O9" s="23"/>
      <c r="P9" s="16">
        <v>663</v>
      </c>
      <c r="Q9" s="17"/>
    </row>
    <row r="10" spans="1:17" ht="19.5" customHeight="1">
      <c r="A10" s="234" t="s">
        <v>40</v>
      </c>
      <c r="B10" s="156">
        <v>0</v>
      </c>
      <c r="C10" s="227"/>
      <c r="D10" s="228">
        <v>0</v>
      </c>
      <c r="E10" s="110"/>
      <c r="F10" s="143">
        <v>0</v>
      </c>
      <c r="G10" s="23"/>
      <c r="H10" s="228">
        <v>0</v>
      </c>
      <c r="I10" s="17"/>
      <c r="J10" s="156">
        <v>0</v>
      </c>
      <c r="K10" s="16"/>
      <c r="L10" s="143">
        <v>0</v>
      </c>
      <c r="M10" s="110"/>
      <c r="N10" s="143">
        <v>0</v>
      </c>
      <c r="O10" s="16"/>
      <c r="P10" s="143">
        <v>0</v>
      </c>
      <c r="Q10" s="17"/>
    </row>
    <row r="11" spans="1:17" ht="19.5" customHeight="1">
      <c r="A11" s="234" t="s">
        <v>41</v>
      </c>
      <c r="B11" s="111">
        <v>2</v>
      </c>
      <c r="C11" s="112"/>
      <c r="D11" s="111">
        <v>61</v>
      </c>
      <c r="E11" s="113"/>
      <c r="F11" s="111">
        <v>5</v>
      </c>
      <c r="G11" s="112"/>
      <c r="H11" s="111">
        <v>115</v>
      </c>
      <c r="I11" s="18"/>
      <c r="J11" s="111">
        <v>3</v>
      </c>
      <c r="K11" s="144"/>
      <c r="L11" s="111">
        <v>377</v>
      </c>
      <c r="M11" s="113"/>
      <c r="N11" s="143">
        <v>5</v>
      </c>
      <c r="O11" s="112"/>
      <c r="P11" s="143">
        <v>663</v>
      </c>
      <c r="Q11" s="18"/>
    </row>
    <row r="12" spans="1:17" ht="23.25" customHeight="1">
      <c r="A12" s="233" t="s">
        <v>9</v>
      </c>
      <c r="B12" s="16" t="s">
        <v>39</v>
      </c>
      <c r="C12" s="23"/>
      <c r="D12" s="16" t="s">
        <v>39</v>
      </c>
      <c r="E12" s="24"/>
      <c r="F12" s="16" t="s">
        <v>39</v>
      </c>
      <c r="G12" s="23"/>
      <c r="H12" s="16" t="s">
        <v>39</v>
      </c>
      <c r="I12" s="17"/>
      <c r="J12" s="16" t="s">
        <v>39</v>
      </c>
      <c r="K12" s="23"/>
      <c r="L12" s="498" t="s">
        <v>39</v>
      </c>
      <c r="M12" s="24"/>
      <c r="N12" s="16">
        <v>1</v>
      </c>
      <c r="O12" s="23"/>
      <c r="P12" s="16">
        <v>1</v>
      </c>
      <c r="Q12" s="17"/>
    </row>
    <row r="13" spans="1:17" ht="23.25" customHeight="1">
      <c r="A13" s="233" t="s">
        <v>10</v>
      </c>
      <c r="B13" s="16" t="s">
        <v>39</v>
      </c>
      <c r="C13" s="23"/>
      <c r="D13" s="16" t="s">
        <v>39</v>
      </c>
      <c r="E13" s="24"/>
      <c r="F13" s="16">
        <v>2</v>
      </c>
      <c r="G13" s="23"/>
      <c r="H13" s="16">
        <v>2</v>
      </c>
      <c r="I13" s="17"/>
      <c r="J13" s="16" t="s">
        <v>39</v>
      </c>
      <c r="K13" s="23"/>
      <c r="L13" s="16" t="s">
        <v>39</v>
      </c>
      <c r="M13" s="24"/>
      <c r="N13" s="497" t="s">
        <v>39</v>
      </c>
      <c r="O13" s="23"/>
      <c r="P13" s="498" t="s">
        <v>39</v>
      </c>
      <c r="Q13" s="17"/>
    </row>
    <row r="14" spans="1:17" ht="23.25" customHeight="1">
      <c r="A14" s="233" t="s">
        <v>11</v>
      </c>
      <c r="B14" s="16" t="s">
        <v>39</v>
      </c>
      <c r="C14" s="23"/>
      <c r="D14" s="16" t="s">
        <v>39</v>
      </c>
      <c r="E14" s="24"/>
      <c r="F14" s="16" t="s">
        <v>39</v>
      </c>
      <c r="G14" s="23"/>
      <c r="H14" s="16" t="s">
        <v>39</v>
      </c>
      <c r="I14" s="17"/>
      <c r="J14" s="16" t="s">
        <v>39</v>
      </c>
      <c r="K14" s="23"/>
      <c r="L14" s="16" t="s">
        <v>39</v>
      </c>
      <c r="M14" s="24"/>
      <c r="N14" s="497" t="s">
        <v>39</v>
      </c>
      <c r="O14" s="23"/>
      <c r="P14" s="498" t="s">
        <v>39</v>
      </c>
      <c r="Q14" s="17"/>
    </row>
    <row r="15" spans="1:17" ht="23.25" customHeight="1">
      <c r="A15" s="233" t="s">
        <v>73</v>
      </c>
      <c r="B15" s="16" t="s">
        <v>39</v>
      </c>
      <c r="C15" s="23"/>
      <c r="D15" s="16" t="s">
        <v>39</v>
      </c>
      <c r="E15" s="24"/>
      <c r="F15" s="16" t="s">
        <v>39</v>
      </c>
      <c r="G15" s="23"/>
      <c r="H15" s="16" t="s">
        <v>39</v>
      </c>
      <c r="I15" s="17"/>
      <c r="J15" s="16" t="s">
        <v>39</v>
      </c>
      <c r="K15" s="23"/>
      <c r="L15" s="16" t="s">
        <v>39</v>
      </c>
      <c r="M15" s="24"/>
      <c r="N15" s="497" t="s">
        <v>39</v>
      </c>
      <c r="O15" s="23"/>
      <c r="P15" s="498" t="s">
        <v>39</v>
      </c>
      <c r="Q15" s="17"/>
    </row>
    <row r="16" spans="1:17" ht="23.25" customHeight="1">
      <c r="A16" s="233" t="s">
        <v>13</v>
      </c>
      <c r="B16" s="16">
        <v>1</v>
      </c>
      <c r="C16" s="23"/>
      <c r="D16" s="16">
        <v>7</v>
      </c>
      <c r="E16" s="24"/>
      <c r="F16" s="16" t="s">
        <v>39</v>
      </c>
      <c r="G16" s="23"/>
      <c r="H16" s="16" t="s">
        <v>39</v>
      </c>
      <c r="I16" s="17"/>
      <c r="J16" s="16" t="s">
        <v>39</v>
      </c>
      <c r="K16" s="23"/>
      <c r="L16" s="16" t="s">
        <v>39</v>
      </c>
      <c r="M16" s="24"/>
      <c r="N16" s="497" t="s">
        <v>39</v>
      </c>
      <c r="O16" s="23"/>
      <c r="P16" s="498" t="s">
        <v>39</v>
      </c>
      <c r="Q16" s="17"/>
    </row>
    <row r="17" spans="1:17" ht="23.25" customHeight="1">
      <c r="A17" s="233" t="s">
        <v>14</v>
      </c>
      <c r="B17" s="16">
        <v>4</v>
      </c>
      <c r="C17" s="23"/>
      <c r="D17" s="16">
        <v>525</v>
      </c>
      <c r="E17" s="24"/>
      <c r="F17" s="16" t="s">
        <v>39</v>
      </c>
      <c r="G17" s="23"/>
      <c r="H17" s="16" t="s">
        <v>39</v>
      </c>
      <c r="I17" s="17"/>
      <c r="J17" s="16" t="s">
        <v>39</v>
      </c>
      <c r="K17" s="23"/>
      <c r="L17" s="16" t="s">
        <v>39</v>
      </c>
      <c r="M17" s="24"/>
      <c r="N17" s="16">
        <v>2</v>
      </c>
      <c r="O17" s="23"/>
      <c r="P17" s="16">
        <v>23</v>
      </c>
      <c r="Q17" s="17"/>
    </row>
    <row r="18" spans="1:17" ht="23.25" customHeight="1">
      <c r="A18" s="233" t="s">
        <v>15</v>
      </c>
      <c r="B18" s="16" t="s">
        <v>39</v>
      </c>
      <c r="C18" s="23"/>
      <c r="D18" s="16" t="s">
        <v>39</v>
      </c>
      <c r="E18" s="24"/>
      <c r="F18" s="16" t="s">
        <v>39</v>
      </c>
      <c r="G18" s="23"/>
      <c r="H18" s="16" t="s">
        <v>39</v>
      </c>
      <c r="I18" s="17"/>
      <c r="J18" s="16" t="s">
        <v>39</v>
      </c>
      <c r="K18" s="23"/>
      <c r="L18" s="16" t="s">
        <v>39</v>
      </c>
      <c r="M18" s="24"/>
      <c r="N18" s="497" t="s">
        <v>39</v>
      </c>
      <c r="O18" s="23"/>
      <c r="P18" s="498" t="s">
        <v>39</v>
      </c>
      <c r="Q18" s="17"/>
    </row>
    <row r="19" spans="1:17" ht="23.25" customHeight="1">
      <c r="A19" s="233" t="s">
        <v>16</v>
      </c>
      <c r="B19" s="16">
        <v>3</v>
      </c>
      <c r="C19" s="23"/>
      <c r="D19" s="16">
        <v>136</v>
      </c>
      <c r="E19" s="24"/>
      <c r="F19" s="16">
        <v>4</v>
      </c>
      <c r="G19" s="23"/>
      <c r="H19" s="16">
        <v>4</v>
      </c>
      <c r="I19" s="24"/>
      <c r="J19" s="16">
        <v>3</v>
      </c>
      <c r="K19" s="23"/>
      <c r="L19" s="16">
        <v>91</v>
      </c>
      <c r="M19" s="24"/>
      <c r="N19" s="497" t="s">
        <v>39</v>
      </c>
      <c r="O19" s="23"/>
      <c r="P19" s="498" t="s">
        <v>39</v>
      </c>
      <c r="Q19" s="24"/>
    </row>
    <row r="20" spans="1:17" ht="7.5" customHeight="1" thickBot="1">
      <c r="A20" s="233"/>
      <c r="B20" s="19"/>
      <c r="C20" s="23"/>
      <c r="D20" s="19"/>
      <c r="E20" s="24"/>
      <c r="F20" s="19"/>
      <c r="G20" s="23"/>
      <c r="H20" s="19"/>
      <c r="I20" s="129"/>
      <c r="J20" s="19"/>
      <c r="K20" s="23"/>
      <c r="L20" s="19"/>
      <c r="M20" s="24"/>
      <c r="N20" s="19"/>
      <c r="O20" s="23"/>
      <c r="P20" s="19"/>
      <c r="Q20" s="129"/>
    </row>
    <row r="21" spans="1:17" s="3" customFormat="1" ht="50.25" customHeight="1" thickBot="1">
      <c r="A21" s="235" t="s">
        <v>17</v>
      </c>
      <c r="B21" s="115">
        <v>10</v>
      </c>
      <c r="C21" s="115"/>
      <c r="D21" s="114">
        <v>729</v>
      </c>
      <c r="E21" s="116"/>
      <c r="F21" s="114">
        <v>12</v>
      </c>
      <c r="G21" s="115"/>
      <c r="H21" s="114">
        <v>122</v>
      </c>
      <c r="I21" s="20"/>
      <c r="J21" s="115">
        <v>13</v>
      </c>
      <c r="K21" s="157"/>
      <c r="L21" s="115">
        <v>751</v>
      </c>
      <c r="M21" s="116"/>
      <c r="N21" s="114">
        <v>8</v>
      </c>
      <c r="O21" s="115"/>
      <c r="P21" s="114">
        <v>687</v>
      </c>
      <c r="Q21" s="20"/>
    </row>
    <row r="23" ht="12.75">
      <c r="A23" s="168" t="s">
        <v>77</v>
      </c>
    </row>
    <row r="24" ht="12.75">
      <c r="L24"/>
    </row>
  </sheetData>
  <printOptions horizontalCentered="1" verticalCentered="1"/>
  <pageMargins left="0.3937007874015748" right="0" top="0.4330708661417323" bottom="0.35433070866141736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2:Y15"/>
  <sheetViews>
    <sheetView tabSelected="1" zoomScale="97" zoomScaleNormal="97" workbookViewId="0" topLeftCell="A1">
      <pane xSplit="1" topLeftCell="B1" activePane="topRight" state="frozen"/>
      <selection pane="topLeft" activeCell="L17" sqref="L17"/>
      <selection pane="topRight" activeCell="L17" sqref="L17"/>
    </sheetView>
  </sheetViews>
  <sheetFormatPr defaultColWidth="9.140625" defaultRowHeight="12.75"/>
  <cols>
    <col min="1" max="1" width="20.00390625" style="90" customWidth="1"/>
    <col min="2" max="2" width="7.7109375" style="90" customWidth="1"/>
    <col min="3" max="3" width="1.7109375" style="90" customWidth="1"/>
    <col min="4" max="4" width="7.7109375" style="90" customWidth="1"/>
    <col min="5" max="5" width="1.7109375" style="90" customWidth="1"/>
    <col min="6" max="6" width="7.7109375" style="90" customWidth="1"/>
    <col min="7" max="7" width="1.7109375" style="90" customWidth="1"/>
    <col min="8" max="8" width="7.7109375" style="90" customWidth="1"/>
    <col min="9" max="9" width="1.7109375" style="90" customWidth="1"/>
    <col min="10" max="10" width="7.8515625" style="90" customWidth="1"/>
    <col min="11" max="11" width="1.7109375" style="90" customWidth="1"/>
    <col min="12" max="12" width="7.7109375" style="90" customWidth="1"/>
    <col min="13" max="13" width="1.7109375" style="90" customWidth="1"/>
    <col min="14" max="14" width="7.7109375" style="90" customWidth="1"/>
    <col min="15" max="15" width="1.7109375" style="90" customWidth="1"/>
    <col min="16" max="16" width="8.00390625" style="90" customWidth="1"/>
    <col min="17" max="17" width="1.7109375" style="90" customWidth="1"/>
    <col min="18" max="18" width="7.7109375" style="90" customWidth="1"/>
    <col min="19" max="19" width="1.7109375" style="90" customWidth="1"/>
    <col min="20" max="20" width="7.7109375" style="90" customWidth="1"/>
    <col min="21" max="21" width="1.7109375" style="90" customWidth="1"/>
    <col min="22" max="22" width="7.7109375" style="90" customWidth="1"/>
    <col min="23" max="23" width="1.7109375" style="90" customWidth="1"/>
    <col min="24" max="24" width="7.7109375" style="90" customWidth="1"/>
    <col min="25" max="25" width="1.7109375" style="90" customWidth="1"/>
    <col min="26" max="16384" width="9.140625" style="90" customWidth="1"/>
  </cols>
  <sheetData>
    <row r="2" spans="1:13" s="88" customFormat="1" ht="28.5" customHeight="1">
      <c r="A2" s="138" t="s">
        <v>237</v>
      </c>
      <c r="B2" s="86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>
      <c r="A3" s="89" t="s">
        <v>42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25" ht="36" customHeight="1" thickBot="1">
      <c r="A5" s="507" t="s">
        <v>43</v>
      </c>
      <c r="B5" s="513" t="s">
        <v>37</v>
      </c>
      <c r="C5" s="514"/>
      <c r="D5" s="514"/>
      <c r="E5" s="514"/>
      <c r="F5" s="514"/>
      <c r="G5" s="515"/>
      <c r="H5" s="91" t="s">
        <v>62</v>
      </c>
      <c r="I5" s="91"/>
      <c r="J5" s="92"/>
      <c r="K5" s="92"/>
      <c r="L5" s="92"/>
      <c r="M5" s="92"/>
      <c r="N5" s="92"/>
      <c r="O5" s="92"/>
      <c r="P5" s="92"/>
      <c r="Q5" s="92"/>
      <c r="R5" s="91"/>
      <c r="S5" s="91"/>
      <c r="T5" s="93"/>
      <c r="U5" s="93"/>
      <c r="V5" s="93"/>
      <c r="W5" s="93"/>
      <c r="X5" s="93"/>
      <c r="Y5" s="94"/>
    </row>
    <row r="6" spans="1:25" ht="31.5" customHeight="1">
      <c r="A6" s="508"/>
      <c r="B6" s="510" t="s">
        <v>44</v>
      </c>
      <c r="C6" s="511"/>
      <c r="D6" s="511"/>
      <c r="E6" s="511"/>
      <c r="F6" s="511"/>
      <c r="G6" s="512"/>
      <c r="H6" s="506" t="s">
        <v>70</v>
      </c>
      <c r="I6" s="504"/>
      <c r="J6" s="504"/>
      <c r="K6" s="504"/>
      <c r="L6" s="504"/>
      <c r="M6" s="505"/>
      <c r="N6" s="506" t="s">
        <v>95</v>
      </c>
      <c r="O6" s="504"/>
      <c r="P6" s="504"/>
      <c r="Q6" s="504"/>
      <c r="R6" s="504"/>
      <c r="S6" s="505"/>
      <c r="T6" s="504" t="s">
        <v>92</v>
      </c>
      <c r="U6" s="504"/>
      <c r="V6" s="504"/>
      <c r="W6" s="504"/>
      <c r="X6" s="504"/>
      <c r="Y6" s="505"/>
    </row>
    <row r="7" spans="1:25" ht="38.25" customHeight="1" thickBot="1">
      <c r="A7" s="509"/>
      <c r="B7" s="245" t="s">
        <v>71</v>
      </c>
      <c r="C7" s="96"/>
      <c r="D7" s="97" t="s">
        <v>94</v>
      </c>
      <c r="E7" s="97"/>
      <c r="F7" s="97" t="s">
        <v>93</v>
      </c>
      <c r="G7" s="246"/>
      <c r="H7" s="245" t="s">
        <v>45</v>
      </c>
      <c r="I7" s="99"/>
      <c r="J7" s="100" t="s">
        <v>46</v>
      </c>
      <c r="K7" s="101"/>
      <c r="L7" s="101" t="s">
        <v>47</v>
      </c>
      <c r="M7" s="102"/>
      <c r="N7" s="245" t="s">
        <v>45</v>
      </c>
      <c r="O7" s="99"/>
      <c r="P7" s="100" t="s">
        <v>46</v>
      </c>
      <c r="Q7" s="101"/>
      <c r="R7" s="98" t="s">
        <v>47</v>
      </c>
      <c r="S7" s="255"/>
      <c r="T7" s="99" t="s">
        <v>45</v>
      </c>
      <c r="U7" s="99"/>
      <c r="V7" s="100" t="s">
        <v>46</v>
      </c>
      <c r="W7" s="101"/>
      <c r="X7" s="101" t="s">
        <v>47</v>
      </c>
      <c r="Y7" s="102"/>
    </row>
    <row r="8" spans="1:25" ht="71.25" customHeight="1">
      <c r="A8" s="239" t="s">
        <v>48</v>
      </c>
      <c r="B8" s="247">
        <v>112</v>
      </c>
      <c r="C8" s="31"/>
      <c r="D8" s="26">
        <v>86</v>
      </c>
      <c r="E8" s="31"/>
      <c r="F8" s="28">
        <v>89</v>
      </c>
      <c r="G8" s="248"/>
      <c r="H8" s="249">
        <f>178-3</f>
        <v>175</v>
      </c>
      <c r="I8" s="25"/>
      <c r="J8" s="28">
        <f>150-2</f>
        <v>148</v>
      </c>
      <c r="K8" s="25"/>
      <c r="L8" s="26">
        <f>328-5</f>
        <v>323</v>
      </c>
      <c r="M8" s="95"/>
      <c r="N8" s="25">
        <v>187</v>
      </c>
      <c r="O8" s="25"/>
      <c r="P8" s="28">
        <v>146</v>
      </c>
      <c r="Q8" s="25"/>
      <c r="R8" s="26">
        <v>333</v>
      </c>
      <c r="S8" s="248"/>
      <c r="T8" s="25">
        <v>183</v>
      </c>
      <c r="U8" s="25"/>
      <c r="V8" s="28">
        <v>143</v>
      </c>
      <c r="W8" s="25"/>
      <c r="X8" s="26">
        <v>326</v>
      </c>
      <c r="Y8" s="95"/>
    </row>
    <row r="9" spans="1:25" ht="71.25" customHeight="1">
      <c r="A9" s="240" t="s">
        <v>61</v>
      </c>
      <c r="B9" s="249">
        <v>304</v>
      </c>
      <c r="C9" s="27"/>
      <c r="D9" s="26">
        <v>316</v>
      </c>
      <c r="E9" s="27"/>
      <c r="F9" s="26">
        <v>318</v>
      </c>
      <c r="G9" s="250"/>
      <c r="H9" s="249">
        <v>26080</v>
      </c>
      <c r="I9" s="25"/>
      <c r="J9" s="26">
        <v>40564</v>
      </c>
      <c r="K9" s="25"/>
      <c r="L9" s="26">
        <v>66644</v>
      </c>
      <c r="M9" s="95"/>
      <c r="N9" s="25">
        <v>26974</v>
      </c>
      <c r="O9" s="25"/>
      <c r="P9" s="26">
        <v>39325</v>
      </c>
      <c r="Q9" s="25"/>
      <c r="R9" s="26">
        <v>66299</v>
      </c>
      <c r="S9" s="250"/>
      <c r="T9" s="25">
        <v>26637</v>
      </c>
      <c r="U9" s="25"/>
      <c r="V9" s="26">
        <v>37357</v>
      </c>
      <c r="W9" s="25"/>
      <c r="X9" s="26">
        <v>63994</v>
      </c>
      <c r="Y9" s="95"/>
    </row>
    <row r="10" spans="1:25" ht="71.25" customHeight="1">
      <c r="A10" s="241" t="s">
        <v>49</v>
      </c>
      <c r="B10" s="249" t="s">
        <v>39</v>
      </c>
      <c r="C10" s="27"/>
      <c r="D10" s="26" t="s">
        <v>39</v>
      </c>
      <c r="E10" s="103"/>
      <c r="F10" s="26" t="s">
        <v>39</v>
      </c>
      <c r="G10" s="250"/>
      <c r="H10" s="249">
        <v>63</v>
      </c>
      <c r="I10" s="27"/>
      <c r="J10" s="25">
        <v>220</v>
      </c>
      <c r="K10" s="25"/>
      <c r="L10" s="26">
        <f>H10+J10</f>
        <v>283</v>
      </c>
      <c r="M10" s="95"/>
      <c r="N10" s="25">
        <v>95</v>
      </c>
      <c r="O10" s="27"/>
      <c r="P10" s="25">
        <v>232</v>
      </c>
      <c r="Q10" s="25"/>
      <c r="R10" s="26">
        <v>327</v>
      </c>
      <c r="S10" s="250"/>
      <c r="T10" s="25">
        <v>100</v>
      </c>
      <c r="U10" s="27"/>
      <c r="V10" s="25">
        <v>228</v>
      </c>
      <c r="W10" s="25"/>
      <c r="X10" s="26">
        <v>328</v>
      </c>
      <c r="Y10" s="95"/>
    </row>
    <row r="11" spans="1:25" ht="8.25" customHeight="1" thickBot="1">
      <c r="A11" s="242"/>
      <c r="B11" s="249"/>
      <c r="C11" s="27"/>
      <c r="D11" s="26"/>
      <c r="E11" s="27"/>
      <c r="F11" s="26"/>
      <c r="G11" s="250"/>
      <c r="H11" s="249"/>
      <c r="I11" s="27"/>
      <c r="J11" s="25"/>
      <c r="K11" s="25"/>
      <c r="L11" s="26"/>
      <c r="M11" s="95"/>
      <c r="N11" s="25"/>
      <c r="O11" s="27"/>
      <c r="P11" s="25"/>
      <c r="Q11" s="104"/>
      <c r="R11" s="26"/>
      <c r="S11" s="250"/>
      <c r="T11" s="25"/>
      <c r="U11" s="27"/>
      <c r="V11" s="25"/>
      <c r="W11" s="104"/>
      <c r="X11" s="26"/>
      <c r="Y11" s="95"/>
    </row>
    <row r="12" spans="1:25" s="88" customFormat="1" ht="38.25" customHeight="1">
      <c r="A12" s="243" t="s">
        <v>50</v>
      </c>
      <c r="B12" s="251">
        <f>SUM(B8:B11)</f>
        <v>416</v>
      </c>
      <c r="C12" s="124"/>
      <c r="D12" s="122">
        <v>402</v>
      </c>
      <c r="E12" s="124"/>
      <c r="F12" s="122">
        <v>407</v>
      </c>
      <c r="G12" s="252"/>
      <c r="H12" s="251">
        <f>SUM(H8:H10)</f>
        <v>26318</v>
      </c>
      <c r="I12" s="125"/>
      <c r="J12" s="122">
        <f>SUM(J8:J10)</f>
        <v>40932</v>
      </c>
      <c r="K12" s="117"/>
      <c r="L12" s="122">
        <v>67250</v>
      </c>
      <c r="M12" s="118"/>
      <c r="N12" s="125">
        <v>27256</v>
      </c>
      <c r="O12" s="125"/>
      <c r="P12" s="122">
        <v>39703</v>
      </c>
      <c r="Q12" s="117"/>
      <c r="R12" s="122">
        <v>66959</v>
      </c>
      <c r="S12" s="252"/>
      <c r="T12" s="125">
        <v>26920</v>
      </c>
      <c r="U12" s="125"/>
      <c r="V12" s="122">
        <v>37728</v>
      </c>
      <c r="W12" s="117"/>
      <c r="X12" s="122">
        <v>64648</v>
      </c>
      <c r="Y12" s="118"/>
    </row>
    <row r="13" spans="1:25" ht="24" customHeight="1" thickBot="1">
      <c r="A13" s="244" t="s">
        <v>51</v>
      </c>
      <c r="B13" s="253" t="s">
        <v>39</v>
      </c>
      <c r="C13" s="126"/>
      <c r="D13" s="123" t="s">
        <v>39</v>
      </c>
      <c r="E13" s="126"/>
      <c r="F13" s="123" t="s">
        <v>39</v>
      </c>
      <c r="G13" s="254"/>
      <c r="H13" s="253">
        <v>8502</v>
      </c>
      <c r="I13" s="126"/>
      <c r="J13" s="127">
        <v>8695</v>
      </c>
      <c r="K13" s="119"/>
      <c r="L13" s="123">
        <f>H13+J13</f>
        <v>17197</v>
      </c>
      <c r="M13" s="120"/>
      <c r="N13" s="127">
        <v>10109</v>
      </c>
      <c r="O13" s="126"/>
      <c r="P13" s="127">
        <v>8339</v>
      </c>
      <c r="Q13" s="119"/>
      <c r="R13" s="123">
        <v>18448</v>
      </c>
      <c r="S13" s="254"/>
      <c r="T13" s="127">
        <v>10491</v>
      </c>
      <c r="U13" s="126"/>
      <c r="V13" s="127">
        <v>7650</v>
      </c>
      <c r="W13" s="119"/>
      <c r="X13" s="123">
        <v>18141</v>
      </c>
      <c r="Y13" s="120"/>
    </row>
    <row r="15" ht="12.75">
      <c r="A15" s="168" t="s">
        <v>77</v>
      </c>
    </row>
  </sheetData>
  <mergeCells count="6">
    <mergeCell ref="T6:Y6"/>
    <mergeCell ref="H6:M6"/>
    <mergeCell ref="A5:A7"/>
    <mergeCell ref="B6:G6"/>
    <mergeCell ref="N6:S6"/>
    <mergeCell ref="B5:G5"/>
  </mergeCells>
  <printOptions horizontalCentered="1" verticalCentered="1"/>
  <pageMargins left="0.3937007874015748" right="0" top="0.5511811023622047" bottom="0.7874015748031497" header="0.35433070866141736" footer="0.5511811023622047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C10">
      <selection activeCell="L17" sqref="L17"/>
    </sheetView>
  </sheetViews>
  <sheetFormatPr defaultColWidth="9.140625" defaultRowHeight="12.75"/>
  <cols>
    <col min="1" max="1" width="15.28125" style="130" customWidth="1"/>
    <col min="2" max="2" width="43.28125" style="130" customWidth="1"/>
    <col min="3" max="3" width="35.7109375" style="132" customWidth="1"/>
    <col min="4" max="4" width="35.7109375" style="130" customWidth="1"/>
    <col min="5" max="16384" width="9.140625" style="130" customWidth="1"/>
  </cols>
  <sheetData>
    <row r="1" spans="1:2" ht="18.75">
      <c r="A1" s="139" t="s">
        <v>96</v>
      </c>
      <c r="B1" s="131"/>
    </row>
    <row r="2" ht="10.5" customHeight="1" thickBot="1"/>
    <row r="3" ht="13.5" hidden="1" thickBot="1"/>
    <row r="4" spans="1:4" ht="28.5" customHeight="1">
      <c r="A4" s="264" t="s">
        <v>18</v>
      </c>
      <c r="B4" s="259"/>
      <c r="C4" s="267" t="s">
        <v>97</v>
      </c>
      <c r="D4" s="268"/>
    </row>
    <row r="5" spans="1:4" ht="28.5" customHeight="1" thickBot="1">
      <c r="A5" s="265" t="s">
        <v>18</v>
      </c>
      <c r="B5" s="260"/>
      <c r="C5" s="269" t="s">
        <v>52</v>
      </c>
      <c r="D5" s="270" t="s">
        <v>38</v>
      </c>
    </row>
    <row r="6" spans="1:4" ht="30" customHeight="1">
      <c r="A6" s="266" t="s">
        <v>75</v>
      </c>
      <c r="B6" s="261"/>
      <c r="C6" s="256" t="s">
        <v>60</v>
      </c>
      <c r="D6" s="158">
        <f>D7+D8</f>
        <v>1565</v>
      </c>
    </row>
    <row r="7" spans="1:4" ht="44.25" customHeight="1">
      <c r="A7" s="133"/>
      <c r="B7" s="262" t="s">
        <v>65</v>
      </c>
      <c r="C7" s="109">
        <v>8</v>
      </c>
      <c r="D7" s="159">
        <v>814</v>
      </c>
    </row>
    <row r="8" spans="1:4" ht="44.25" customHeight="1">
      <c r="A8" s="133"/>
      <c r="B8" s="262" t="s">
        <v>53</v>
      </c>
      <c r="C8" s="109">
        <v>13</v>
      </c>
      <c r="D8" s="159">
        <v>751</v>
      </c>
    </row>
    <row r="9" spans="1:4" ht="30" customHeight="1">
      <c r="A9" s="266" t="s">
        <v>76</v>
      </c>
      <c r="B9" s="261"/>
      <c r="C9" s="256" t="s">
        <v>60</v>
      </c>
      <c r="D9" s="158">
        <f>D10+D11</f>
        <v>3876</v>
      </c>
    </row>
    <row r="10" spans="1:4" ht="44.25" customHeight="1">
      <c r="A10" s="133"/>
      <c r="B10" s="262" t="s">
        <v>66</v>
      </c>
      <c r="C10" s="109">
        <v>21</v>
      </c>
      <c r="D10" s="159">
        <v>3189</v>
      </c>
    </row>
    <row r="11" spans="1:4" ht="44.25" customHeight="1">
      <c r="A11" s="133"/>
      <c r="B11" s="262" t="s">
        <v>36</v>
      </c>
      <c r="C11" s="109">
        <v>8</v>
      </c>
      <c r="D11" s="159">
        <v>687</v>
      </c>
    </row>
    <row r="12" spans="1:4" ht="30" customHeight="1">
      <c r="A12" s="266" t="s">
        <v>67</v>
      </c>
      <c r="B12" s="261"/>
      <c r="C12" s="257" t="s">
        <v>60</v>
      </c>
      <c r="D12" s="160">
        <f>D6-D9</f>
        <v>-2311</v>
      </c>
    </row>
    <row r="13" spans="1:4" ht="44.25" customHeight="1">
      <c r="A13" s="133"/>
      <c r="B13" s="262" t="s">
        <v>45</v>
      </c>
      <c r="C13" s="256" t="s">
        <v>60</v>
      </c>
      <c r="D13" s="159">
        <v>-336</v>
      </c>
    </row>
    <row r="14" spans="1:4" ht="44.25" customHeight="1">
      <c r="A14" s="133"/>
      <c r="B14" s="262" t="s">
        <v>46</v>
      </c>
      <c r="C14" s="256" t="s">
        <v>60</v>
      </c>
      <c r="D14" s="159">
        <v>-1975</v>
      </c>
    </row>
    <row r="15" spans="1:4" ht="24" customHeight="1" thickBot="1">
      <c r="A15" s="134"/>
      <c r="B15" s="263"/>
      <c r="C15" s="258"/>
      <c r="D15" s="135"/>
    </row>
    <row r="16" ht="9" customHeight="1"/>
    <row r="17" ht="20.25" customHeight="1">
      <c r="A17" s="130" t="s">
        <v>68</v>
      </c>
    </row>
    <row r="18" ht="20.25" customHeight="1">
      <c r="A18" s="168" t="s">
        <v>77</v>
      </c>
    </row>
  </sheetData>
  <printOptions horizontalCentered="1" verticalCentered="1"/>
  <pageMargins left="0.3937007874015748" right="0" top="0.5905511811023623" bottom="0.5905511811023623" header="0.2755905511811024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J23"/>
  <sheetViews>
    <sheetView tabSelected="1" workbookViewId="0" topLeftCell="B10">
      <selection activeCell="L17" sqref="L17"/>
    </sheetView>
  </sheetViews>
  <sheetFormatPr defaultColWidth="9.140625" defaultRowHeight="12.75"/>
  <cols>
    <col min="1" max="1" width="33.140625" style="33" customWidth="1"/>
    <col min="2" max="9" width="11.7109375" style="33" customWidth="1"/>
    <col min="10" max="16384" width="9.140625" style="33" customWidth="1"/>
  </cols>
  <sheetData>
    <row r="1" ht="21" customHeight="1">
      <c r="A1" s="140" t="s">
        <v>98</v>
      </c>
    </row>
    <row r="2" ht="16.5" thickBot="1">
      <c r="A2" s="32"/>
    </row>
    <row r="3" spans="1:9" ht="36.75" customHeight="1">
      <c r="A3" s="278" t="s">
        <v>18</v>
      </c>
      <c r="B3" s="272">
        <v>39234</v>
      </c>
      <c r="C3" s="34"/>
      <c r="D3" s="34"/>
      <c r="E3" s="35"/>
      <c r="F3" s="272">
        <v>39600</v>
      </c>
      <c r="G3" s="34"/>
      <c r="H3" s="34"/>
      <c r="I3" s="35"/>
    </row>
    <row r="4" spans="1:9" ht="23.25" customHeight="1">
      <c r="A4" s="279" t="s">
        <v>2</v>
      </c>
      <c r="B4" s="273" t="s">
        <v>54</v>
      </c>
      <c r="C4" s="36" t="s">
        <v>38</v>
      </c>
      <c r="D4" s="37"/>
      <c r="E4" s="38"/>
      <c r="F4" s="273" t="s">
        <v>54</v>
      </c>
      <c r="G4" s="36" t="s">
        <v>38</v>
      </c>
      <c r="H4" s="37"/>
      <c r="I4" s="38"/>
    </row>
    <row r="5" spans="1:9" ht="25.5" customHeight="1" thickBot="1">
      <c r="A5" s="280"/>
      <c r="B5" s="274" t="s">
        <v>52</v>
      </c>
      <c r="C5" s="39" t="s">
        <v>45</v>
      </c>
      <c r="D5" s="39" t="s">
        <v>46</v>
      </c>
      <c r="E5" s="40" t="s">
        <v>47</v>
      </c>
      <c r="F5" s="274" t="s">
        <v>52</v>
      </c>
      <c r="G5" s="39" t="s">
        <v>45</v>
      </c>
      <c r="H5" s="39" t="s">
        <v>46</v>
      </c>
      <c r="I5" s="40" t="s">
        <v>47</v>
      </c>
    </row>
    <row r="6" spans="1:9" ht="23.25" customHeight="1">
      <c r="A6" s="281" t="s">
        <v>3</v>
      </c>
      <c r="B6" s="275">
        <v>14</v>
      </c>
      <c r="C6" s="41">
        <v>1197</v>
      </c>
      <c r="D6" s="42">
        <v>2757</v>
      </c>
      <c r="E6" s="161">
        <f aca="true" t="shared" si="0" ref="E6:E19">SUM(C6:D6)</f>
        <v>3954</v>
      </c>
      <c r="F6" s="275">
        <v>23</v>
      </c>
      <c r="G6" s="41">
        <v>1458</v>
      </c>
      <c r="H6" s="42">
        <v>2943</v>
      </c>
      <c r="I6" s="161">
        <f aca="true" t="shared" si="1" ref="I6:I19">SUM(G6:H6)</f>
        <v>4401</v>
      </c>
    </row>
    <row r="7" spans="1:9" ht="23.25" customHeight="1">
      <c r="A7" s="282" t="s">
        <v>4</v>
      </c>
      <c r="B7" s="275">
        <v>25</v>
      </c>
      <c r="C7" s="41">
        <v>109</v>
      </c>
      <c r="D7" s="42">
        <v>158</v>
      </c>
      <c r="E7" s="162">
        <f t="shared" si="0"/>
        <v>267</v>
      </c>
      <c r="F7" s="275">
        <v>21</v>
      </c>
      <c r="G7" s="41">
        <v>101</v>
      </c>
      <c r="H7" s="42">
        <v>136</v>
      </c>
      <c r="I7" s="162">
        <f t="shared" si="1"/>
        <v>237</v>
      </c>
    </row>
    <row r="8" spans="1:10" ht="23.25" customHeight="1">
      <c r="A8" s="282" t="s">
        <v>5</v>
      </c>
      <c r="B8" s="275">
        <v>36</v>
      </c>
      <c r="C8" s="41">
        <v>3752</v>
      </c>
      <c r="D8" s="42">
        <v>1720</v>
      </c>
      <c r="E8" s="162">
        <f t="shared" si="0"/>
        <v>5472</v>
      </c>
      <c r="F8" s="275">
        <v>35</v>
      </c>
      <c r="G8" s="41">
        <v>3731</v>
      </c>
      <c r="H8" s="42">
        <v>1637</v>
      </c>
      <c r="I8" s="162">
        <f t="shared" si="1"/>
        <v>5368</v>
      </c>
      <c r="J8" s="271"/>
    </row>
    <row r="9" spans="1:9" ht="23.25" customHeight="1">
      <c r="A9" s="282" t="s">
        <v>74</v>
      </c>
      <c r="B9" s="275">
        <v>184</v>
      </c>
      <c r="C9" s="41">
        <v>18030</v>
      </c>
      <c r="D9" s="42">
        <v>31952</v>
      </c>
      <c r="E9" s="162">
        <f t="shared" si="0"/>
        <v>49982</v>
      </c>
      <c r="F9" s="275">
        <v>172</v>
      </c>
      <c r="G9" s="41">
        <v>18051</v>
      </c>
      <c r="H9" s="42">
        <v>28443</v>
      </c>
      <c r="I9" s="162">
        <f t="shared" si="1"/>
        <v>46494</v>
      </c>
    </row>
    <row r="10" spans="1:9" ht="23.25" customHeight="1">
      <c r="A10" s="283" t="s">
        <v>55</v>
      </c>
      <c r="B10" s="276">
        <v>23</v>
      </c>
      <c r="C10" s="43">
        <v>2263</v>
      </c>
      <c r="D10" s="44">
        <v>3457</v>
      </c>
      <c r="E10" s="163">
        <f t="shared" si="0"/>
        <v>5720</v>
      </c>
      <c r="F10" s="276">
        <v>23</v>
      </c>
      <c r="G10" s="43">
        <v>2037</v>
      </c>
      <c r="H10" s="44">
        <v>2688</v>
      </c>
      <c r="I10" s="163">
        <f t="shared" si="1"/>
        <v>4725</v>
      </c>
    </row>
    <row r="11" spans="1:9" ht="23.25" customHeight="1">
      <c r="A11" s="283" t="s">
        <v>41</v>
      </c>
      <c r="B11" s="276">
        <v>161</v>
      </c>
      <c r="C11" s="43">
        <v>15767</v>
      </c>
      <c r="D11" s="44">
        <v>28495</v>
      </c>
      <c r="E11" s="163">
        <f t="shared" si="0"/>
        <v>44262</v>
      </c>
      <c r="F11" s="276">
        <v>149</v>
      </c>
      <c r="G11" s="43">
        <v>16014</v>
      </c>
      <c r="H11" s="44">
        <v>25755</v>
      </c>
      <c r="I11" s="163">
        <f t="shared" si="1"/>
        <v>41769</v>
      </c>
    </row>
    <row r="12" spans="1:9" ht="23.25" customHeight="1">
      <c r="A12" s="282" t="s">
        <v>9</v>
      </c>
      <c r="B12" s="275">
        <v>6</v>
      </c>
      <c r="C12" s="41">
        <v>100</v>
      </c>
      <c r="D12" s="42">
        <v>436</v>
      </c>
      <c r="E12" s="162">
        <f t="shared" si="0"/>
        <v>536</v>
      </c>
      <c r="F12" s="275">
        <v>5</v>
      </c>
      <c r="G12" s="41">
        <v>104</v>
      </c>
      <c r="H12" s="42">
        <v>446</v>
      </c>
      <c r="I12" s="162">
        <f t="shared" si="1"/>
        <v>550</v>
      </c>
    </row>
    <row r="13" spans="1:9" ht="23.25" customHeight="1">
      <c r="A13" s="282" t="s">
        <v>10</v>
      </c>
      <c r="B13" s="275">
        <v>16</v>
      </c>
      <c r="C13" s="41">
        <v>423</v>
      </c>
      <c r="D13" s="42">
        <v>158</v>
      </c>
      <c r="E13" s="162">
        <f t="shared" si="0"/>
        <v>581</v>
      </c>
      <c r="F13" s="275">
        <v>13</v>
      </c>
      <c r="G13" s="41">
        <v>442</v>
      </c>
      <c r="H13" s="42">
        <v>177</v>
      </c>
      <c r="I13" s="162">
        <f t="shared" si="1"/>
        <v>619</v>
      </c>
    </row>
    <row r="14" spans="1:9" ht="23.25" customHeight="1">
      <c r="A14" s="282" t="s">
        <v>11</v>
      </c>
      <c r="B14" s="275">
        <v>3</v>
      </c>
      <c r="C14" s="41">
        <v>176</v>
      </c>
      <c r="D14" s="42">
        <v>190</v>
      </c>
      <c r="E14" s="162">
        <f t="shared" si="0"/>
        <v>366</v>
      </c>
      <c r="F14" s="275">
        <v>2</v>
      </c>
      <c r="G14" s="41">
        <v>181</v>
      </c>
      <c r="H14" s="42">
        <v>164</v>
      </c>
      <c r="I14" s="162">
        <f t="shared" si="1"/>
        <v>345</v>
      </c>
    </row>
    <row r="15" spans="1:9" ht="23.25" customHeight="1">
      <c r="A15" s="282" t="s">
        <v>73</v>
      </c>
      <c r="B15" s="275">
        <v>5</v>
      </c>
      <c r="C15" s="41">
        <v>341</v>
      </c>
      <c r="D15" s="42">
        <v>407</v>
      </c>
      <c r="E15" s="162">
        <f t="shared" si="0"/>
        <v>748</v>
      </c>
      <c r="F15" s="275">
        <v>5</v>
      </c>
      <c r="G15" s="41">
        <v>360</v>
      </c>
      <c r="H15" s="42">
        <v>431</v>
      </c>
      <c r="I15" s="162">
        <f t="shared" si="1"/>
        <v>791</v>
      </c>
    </row>
    <row r="16" spans="1:10" ht="23.25" customHeight="1">
      <c r="A16" s="282" t="s">
        <v>13</v>
      </c>
      <c r="B16" s="275">
        <v>7</v>
      </c>
      <c r="C16" s="41">
        <v>115</v>
      </c>
      <c r="D16" s="42">
        <v>378</v>
      </c>
      <c r="E16" s="162">
        <f t="shared" si="0"/>
        <v>493</v>
      </c>
      <c r="F16" s="275">
        <v>8</v>
      </c>
      <c r="G16" s="41">
        <v>191</v>
      </c>
      <c r="H16" s="42">
        <v>385</v>
      </c>
      <c r="I16" s="162">
        <f t="shared" si="1"/>
        <v>576</v>
      </c>
      <c r="J16" s="45"/>
    </row>
    <row r="17" spans="1:9" ht="23.25" customHeight="1">
      <c r="A17" s="282" t="s">
        <v>14</v>
      </c>
      <c r="B17" s="275">
        <v>34</v>
      </c>
      <c r="C17" s="41">
        <v>699</v>
      </c>
      <c r="D17" s="42">
        <v>1086</v>
      </c>
      <c r="E17" s="162">
        <f t="shared" si="0"/>
        <v>1785</v>
      </c>
      <c r="F17" s="275">
        <v>37</v>
      </c>
      <c r="G17" s="41">
        <v>664</v>
      </c>
      <c r="H17" s="42">
        <v>1084</v>
      </c>
      <c r="I17" s="162">
        <f t="shared" si="1"/>
        <v>1748</v>
      </c>
    </row>
    <row r="18" spans="1:9" ht="23.25" customHeight="1">
      <c r="A18" s="282" t="s">
        <v>15</v>
      </c>
      <c r="B18" s="275">
        <v>4</v>
      </c>
      <c r="C18" s="41">
        <v>54</v>
      </c>
      <c r="D18" s="42">
        <v>337</v>
      </c>
      <c r="E18" s="162">
        <f t="shared" si="0"/>
        <v>391</v>
      </c>
      <c r="F18" s="275">
        <v>4</v>
      </c>
      <c r="G18" s="41">
        <v>57</v>
      </c>
      <c r="H18" s="42">
        <v>317</v>
      </c>
      <c r="I18" s="162">
        <f t="shared" si="1"/>
        <v>374</v>
      </c>
    </row>
    <row r="19" spans="1:9" ht="23.25" customHeight="1">
      <c r="A19" s="282" t="s">
        <v>16</v>
      </c>
      <c r="B19" s="275">
        <v>82</v>
      </c>
      <c r="C19" s="41">
        <v>1322</v>
      </c>
      <c r="D19" s="42">
        <v>1353</v>
      </c>
      <c r="E19" s="162">
        <f t="shared" si="0"/>
        <v>2675</v>
      </c>
      <c r="F19" s="275">
        <v>82</v>
      </c>
      <c r="G19" s="41">
        <v>1580</v>
      </c>
      <c r="H19" s="42">
        <v>1565</v>
      </c>
      <c r="I19" s="162">
        <f t="shared" si="1"/>
        <v>3145</v>
      </c>
    </row>
    <row r="20" spans="1:9" ht="4.5" customHeight="1" thickBot="1">
      <c r="A20" s="283"/>
      <c r="B20" s="275"/>
      <c r="C20" s="41"/>
      <c r="D20" s="46"/>
      <c r="E20" s="162"/>
      <c r="F20" s="275"/>
      <c r="G20" s="41"/>
      <c r="H20" s="46"/>
      <c r="I20" s="162"/>
    </row>
    <row r="21" spans="1:9" ht="39.75" customHeight="1" thickBot="1">
      <c r="A21" s="284" t="s">
        <v>17</v>
      </c>
      <c r="B21" s="145">
        <f aca="true" t="shared" si="2" ref="B21:I21">SUM(B6:B9,B12:B19)</f>
        <v>416</v>
      </c>
      <c r="C21" s="47">
        <f t="shared" si="2"/>
        <v>26318</v>
      </c>
      <c r="D21" s="47">
        <f t="shared" si="2"/>
        <v>40932</v>
      </c>
      <c r="E21" s="277">
        <f t="shared" si="2"/>
        <v>67250</v>
      </c>
      <c r="F21" s="145">
        <f t="shared" si="2"/>
        <v>407</v>
      </c>
      <c r="G21" s="47">
        <f t="shared" si="2"/>
        <v>26920</v>
      </c>
      <c r="H21" s="47">
        <f t="shared" si="2"/>
        <v>37728</v>
      </c>
      <c r="I21" s="277">
        <f t="shared" si="2"/>
        <v>64648</v>
      </c>
    </row>
    <row r="23" ht="12.75">
      <c r="A23" s="168" t="s">
        <v>77</v>
      </c>
    </row>
  </sheetData>
  <printOptions horizontalCentered="1" verticalCentered="1"/>
  <pageMargins left="0.3937007874015748" right="0" top="0.5511811023622047" bottom="0.35433070866141736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H23"/>
  <sheetViews>
    <sheetView tabSelected="1" workbookViewId="0" topLeftCell="C10">
      <selection activeCell="L17" sqref="L17"/>
    </sheetView>
  </sheetViews>
  <sheetFormatPr defaultColWidth="9.140625" defaultRowHeight="12.75"/>
  <cols>
    <col min="1" max="1" width="37.421875" style="70" customWidth="1"/>
    <col min="2" max="4" width="17.8515625" style="70" customWidth="1"/>
    <col min="5" max="5" width="13.7109375" style="70" customWidth="1"/>
    <col min="6" max="6" width="4.7109375" style="70" customWidth="1"/>
    <col min="7" max="7" width="13.7109375" style="70" customWidth="1"/>
    <col min="8" max="8" width="4.7109375" style="70" customWidth="1"/>
    <col min="9" max="16384" width="9.140625" style="70" customWidth="1"/>
  </cols>
  <sheetData>
    <row r="1" ht="20.25" customHeight="1">
      <c r="A1" s="139" t="s">
        <v>99</v>
      </c>
    </row>
    <row r="2" ht="9.75" customHeight="1" thickBot="1">
      <c r="A2" s="71"/>
    </row>
    <row r="3" spans="1:8" ht="18.75" customHeight="1">
      <c r="A3" s="221"/>
      <c r="B3" s="105" t="s">
        <v>38</v>
      </c>
      <c r="C3" s="105"/>
      <c r="D3" s="295"/>
      <c r="E3" s="105" t="s">
        <v>1</v>
      </c>
      <c r="F3" s="105"/>
      <c r="G3" s="105"/>
      <c r="H3" s="106"/>
    </row>
    <row r="4" spans="1:8" ht="31.5" customHeight="1" thickBot="1">
      <c r="A4" s="285" t="s">
        <v>2</v>
      </c>
      <c r="B4" s="288" t="s">
        <v>71</v>
      </c>
      <c r="C4" s="169" t="s">
        <v>100</v>
      </c>
      <c r="D4" s="212" t="s">
        <v>93</v>
      </c>
      <c r="E4" s="516" t="s">
        <v>85</v>
      </c>
      <c r="F4" s="517" t="s">
        <v>56</v>
      </c>
      <c r="G4" s="516" t="s">
        <v>86</v>
      </c>
      <c r="H4" s="518" t="s">
        <v>56</v>
      </c>
    </row>
    <row r="5" spans="1:8" ht="31.5" customHeight="1">
      <c r="A5" s="223" t="s">
        <v>3</v>
      </c>
      <c r="B5" s="289">
        <v>3954</v>
      </c>
      <c r="C5" s="286">
        <v>4196</v>
      </c>
      <c r="D5" s="296">
        <v>4401</v>
      </c>
      <c r="E5" s="164">
        <f>SUM(D5-C5)</f>
        <v>205</v>
      </c>
      <c r="F5" s="150"/>
      <c r="G5" s="164">
        <f>SUM(D5-B5)</f>
        <v>447</v>
      </c>
      <c r="H5" s="108"/>
    </row>
    <row r="6" spans="1:8" ht="24" customHeight="1">
      <c r="A6" s="224" t="s">
        <v>4</v>
      </c>
      <c r="B6" s="290">
        <v>267</v>
      </c>
      <c r="C6" s="199">
        <v>252</v>
      </c>
      <c r="D6" s="297">
        <v>237</v>
      </c>
      <c r="E6" s="164">
        <f>SUM(D6-C6)</f>
        <v>-15</v>
      </c>
      <c r="F6" s="150"/>
      <c r="G6" s="164">
        <f>SUM(D6-B6)</f>
        <v>-30</v>
      </c>
      <c r="H6" s="108"/>
    </row>
    <row r="7" spans="1:8" ht="24" customHeight="1">
      <c r="A7" s="224" t="s">
        <v>5</v>
      </c>
      <c r="B7" s="290">
        <v>5472</v>
      </c>
      <c r="C7" s="199">
        <v>5487</v>
      </c>
      <c r="D7" s="297">
        <v>5368</v>
      </c>
      <c r="E7" s="164">
        <f>SUM(D7-C7)</f>
        <v>-119</v>
      </c>
      <c r="F7" s="150"/>
      <c r="G7" s="164">
        <f>SUM(D7-B7)</f>
        <v>-104</v>
      </c>
      <c r="H7" s="108"/>
    </row>
    <row r="8" spans="1:8" ht="24" customHeight="1">
      <c r="A8" s="224" t="s">
        <v>74</v>
      </c>
      <c r="B8" s="290">
        <v>49982</v>
      </c>
      <c r="C8" s="199">
        <v>49037</v>
      </c>
      <c r="D8" s="297">
        <v>46494</v>
      </c>
      <c r="E8" s="164">
        <f>SUM(D8-C8)</f>
        <v>-2543</v>
      </c>
      <c r="F8" s="150"/>
      <c r="G8" s="164">
        <f>SUM(D8-B8)</f>
        <v>-3488</v>
      </c>
      <c r="H8" s="108"/>
    </row>
    <row r="9" spans="1:8" ht="24" customHeight="1">
      <c r="A9" s="225" t="s">
        <v>7</v>
      </c>
      <c r="B9" s="291">
        <v>5720</v>
      </c>
      <c r="C9" s="200">
        <v>5211</v>
      </c>
      <c r="D9" s="298">
        <v>4725</v>
      </c>
      <c r="E9" s="165">
        <v>486</v>
      </c>
      <c r="F9" s="151"/>
      <c r="G9" s="165">
        <v>995</v>
      </c>
      <c r="H9" s="108"/>
    </row>
    <row r="10" spans="1:8" ht="24" customHeight="1">
      <c r="A10" s="225" t="s">
        <v>8</v>
      </c>
      <c r="B10" s="291">
        <v>44262</v>
      </c>
      <c r="C10" s="200">
        <v>43826</v>
      </c>
      <c r="D10" s="298">
        <v>41769</v>
      </c>
      <c r="E10" s="165">
        <v>2057</v>
      </c>
      <c r="F10" s="151"/>
      <c r="G10" s="499">
        <v>2493</v>
      </c>
      <c r="H10" s="108"/>
    </row>
    <row r="11" spans="1:8" ht="24" customHeight="1">
      <c r="A11" s="224" t="s">
        <v>9</v>
      </c>
      <c r="B11" s="290">
        <v>536</v>
      </c>
      <c r="C11" s="199">
        <v>554</v>
      </c>
      <c r="D11" s="297">
        <v>550</v>
      </c>
      <c r="E11" s="164">
        <f aca="true" t="shared" si="0" ref="E11:E18">SUM(D11-C11)</f>
        <v>-4</v>
      </c>
      <c r="F11" s="150"/>
      <c r="G11" s="164">
        <f aca="true" t="shared" si="1" ref="G11:G18">SUM(D11-B11)</f>
        <v>14</v>
      </c>
      <c r="H11" s="108"/>
    </row>
    <row r="12" spans="1:8" ht="24" customHeight="1">
      <c r="A12" s="224" t="s">
        <v>10</v>
      </c>
      <c r="B12" s="290">
        <v>581</v>
      </c>
      <c r="C12" s="199">
        <v>623</v>
      </c>
      <c r="D12" s="297">
        <v>619</v>
      </c>
      <c r="E12" s="164">
        <f t="shared" si="0"/>
        <v>-4</v>
      </c>
      <c r="F12" s="150"/>
      <c r="G12" s="164">
        <f t="shared" si="1"/>
        <v>38</v>
      </c>
      <c r="H12" s="108"/>
    </row>
    <row r="13" spans="1:8" ht="24" customHeight="1">
      <c r="A13" s="224" t="s">
        <v>11</v>
      </c>
      <c r="B13" s="290">
        <v>366</v>
      </c>
      <c r="C13" s="199">
        <v>357</v>
      </c>
      <c r="D13" s="297">
        <v>345</v>
      </c>
      <c r="E13" s="164">
        <f t="shared" si="0"/>
        <v>-12</v>
      </c>
      <c r="F13" s="150"/>
      <c r="G13" s="164">
        <f t="shared" si="1"/>
        <v>-21</v>
      </c>
      <c r="H13" s="108"/>
    </row>
    <row r="14" spans="1:8" ht="24" customHeight="1">
      <c r="A14" s="224" t="s">
        <v>73</v>
      </c>
      <c r="B14" s="290">
        <v>748</v>
      </c>
      <c r="C14" s="199">
        <v>777</v>
      </c>
      <c r="D14" s="297">
        <v>791</v>
      </c>
      <c r="E14" s="164">
        <f t="shared" si="0"/>
        <v>14</v>
      </c>
      <c r="F14" s="150"/>
      <c r="G14" s="164">
        <f t="shared" si="1"/>
        <v>43</v>
      </c>
      <c r="H14" s="108"/>
    </row>
    <row r="15" spans="1:8" ht="24" customHeight="1">
      <c r="A15" s="224" t="s">
        <v>13</v>
      </c>
      <c r="B15" s="290">
        <v>493</v>
      </c>
      <c r="C15" s="199">
        <v>542</v>
      </c>
      <c r="D15" s="297">
        <v>576</v>
      </c>
      <c r="E15" s="164">
        <f t="shared" si="0"/>
        <v>34</v>
      </c>
      <c r="F15" s="150"/>
      <c r="G15" s="164">
        <f t="shared" si="1"/>
        <v>83</v>
      </c>
      <c r="H15" s="108"/>
    </row>
    <row r="16" spans="1:8" ht="24" customHeight="1">
      <c r="A16" s="224" t="s">
        <v>14</v>
      </c>
      <c r="B16" s="290">
        <v>1785</v>
      </c>
      <c r="C16" s="199">
        <v>1785</v>
      </c>
      <c r="D16" s="297">
        <v>1748</v>
      </c>
      <c r="E16" s="164">
        <f t="shared" si="0"/>
        <v>-37</v>
      </c>
      <c r="F16" s="150"/>
      <c r="G16" s="164">
        <f t="shared" si="1"/>
        <v>-37</v>
      </c>
      <c r="H16" s="108"/>
    </row>
    <row r="17" spans="1:8" ht="24" customHeight="1">
      <c r="A17" s="224" t="s">
        <v>15</v>
      </c>
      <c r="B17" s="290">
        <v>391</v>
      </c>
      <c r="C17" s="199">
        <v>359</v>
      </c>
      <c r="D17" s="297">
        <v>374</v>
      </c>
      <c r="E17" s="164">
        <f t="shared" si="0"/>
        <v>15</v>
      </c>
      <c r="F17" s="150"/>
      <c r="G17" s="164">
        <f t="shared" si="1"/>
        <v>-17</v>
      </c>
      <c r="H17" s="108"/>
    </row>
    <row r="18" spans="1:8" ht="24" customHeight="1">
      <c r="A18" s="224" t="s">
        <v>16</v>
      </c>
      <c r="B18" s="290">
        <v>2675</v>
      </c>
      <c r="C18" s="199">
        <v>2990</v>
      </c>
      <c r="D18" s="297">
        <v>3145</v>
      </c>
      <c r="E18" s="164">
        <f t="shared" si="0"/>
        <v>155</v>
      </c>
      <c r="F18" s="150"/>
      <c r="G18" s="164">
        <f t="shared" si="1"/>
        <v>470</v>
      </c>
      <c r="H18" s="108"/>
    </row>
    <row r="19" spans="1:8" ht="6.75" customHeight="1" thickBot="1">
      <c r="A19" s="225"/>
      <c r="B19" s="290"/>
      <c r="C19" s="199"/>
      <c r="D19" s="297"/>
      <c r="E19" s="293"/>
      <c r="F19" s="152"/>
      <c r="G19" s="153"/>
      <c r="H19" s="108"/>
    </row>
    <row r="20" spans="1:8" ht="29.25" customHeight="1" thickBot="1">
      <c r="A20" s="226" t="s">
        <v>17</v>
      </c>
      <c r="B20" s="292">
        <f>SUM(B5:B8,B11:B18)</f>
        <v>67250</v>
      </c>
      <c r="C20" s="287">
        <v>66959</v>
      </c>
      <c r="D20" s="299">
        <f>SUM(D5:D8,D11:D18)</f>
        <v>64648</v>
      </c>
      <c r="E20" s="294">
        <f>SUM(E5:E8,E11:E18)</f>
        <v>-2311</v>
      </c>
      <c r="F20" s="154"/>
      <c r="G20" s="166">
        <f>SUM(G5:G8,G11:G18)</f>
        <v>-2602</v>
      </c>
      <c r="H20" s="121"/>
    </row>
    <row r="22" spans="1:8" ht="12.75">
      <c r="A22" s="168" t="s">
        <v>77</v>
      </c>
      <c r="E22"/>
      <c r="F22"/>
      <c r="G22"/>
      <c r="H22"/>
    </row>
    <row r="23" spans="4:8" ht="12.75">
      <c r="D23" s="107"/>
      <c r="E23"/>
      <c r="F23"/>
      <c r="G23"/>
      <c r="H23"/>
    </row>
  </sheetData>
  <mergeCells count="2">
    <mergeCell ref="E4:F4"/>
    <mergeCell ref="G4:H4"/>
  </mergeCells>
  <printOptions verticalCentered="1"/>
  <pageMargins left="0.7480314960629921" right="0.2362204724409449" top="0.5905511811023623" bottom="0.5905511811023623" header="0.5511811023622047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26"/>
  <sheetViews>
    <sheetView tabSelected="1" workbookViewId="0" topLeftCell="B1">
      <selection activeCell="L17" sqref="L17"/>
    </sheetView>
  </sheetViews>
  <sheetFormatPr defaultColWidth="9.140625" defaultRowHeight="12.75"/>
  <cols>
    <col min="1" max="1" width="40.28125" style="22" customWidth="1"/>
    <col min="2" max="2" width="10.7109375" style="22" customWidth="1"/>
    <col min="3" max="3" width="3.7109375" style="22" customWidth="1"/>
    <col min="4" max="4" width="10.8515625" style="22" customWidth="1"/>
    <col min="5" max="5" width="3.7109375" style="22" customWidth="1"/>
    <col min="6" max="6" width="10.7109375" style="22" customWidth="1"/>
    <col min="7" max="7" width="3.7109375" style="22" customWidth="1"/>
    <col min="8" max="8" width="10.7109375" style="22" customWidth="1"/>
    <col min="9" max="9" width="3.7109375" style="22" customWidth="1"/>
    <col min="10" max="10" width="10.7109375" style="22" customWidth="1"/>
    <col min="11" max="11" width="3.7109375" style="22" customWidth="1"/>
    <col min="12" max="12" width="10.7109375" style="22" customWidth="1"/>
    <col min="13" max="13" width="3.7109375" style="22" customWidth="1"/>
    <col min="14" max="16384" width="9.140625" style="22" customWidth="1"/>
  </cols>
  <sheetData>
    <row r="1" spans="1:13" ht="18.75">
      <c r="A1" s="141" t="s">
        <v>102</v>
      </c>
      <c r="M1" s="48"/>
    </row>
    <row r="2" ht="10.5" customHeight="1" thickBot="1">
      <c r="M2" s="48"/>
    </row>
    <row r="3" spans="1:13" ht="24.75" customHeight="1">
      <c r="A3" s="519" t="s">
        <v>2</v>
      </c>
      <c r="B3" s="49" t="s">
        <v>72</v>
      </c>
      <c r="C3" s="49"/>
      <c r="D3" s="50"/>
      <c r="E3" s="50"/>
      <c r="F3" s="50"/>
      <c r="G3" s="51"/>
      <c r="H3" s="49" t="s">
        <v>101</v>
      </c>
      <c r="I3" s="49"/>
      <c r="J3" s="50"/>
      <c r="K3" s="50"/>
      <c r="L3" s="50"/>
      <c r="M3" s="51"/>
    </row>
    <row r="4" spans="1:13" ht="24.75" customHeight="1" thickBot="1">
      <c r="A4" s="520"/>
      <c r="B4" s="52" t="s">
        <v>38</v>
      </c>
      <c r="C4" s="52"/>
      <c r="D4" s="53"/>
      <c r="E4" s="53"/>
      <c r="F4" s="53"/>
      <c r="G4" s="54"/>
      <c r="H4" s="52" t="s">
        <v>38</v>
      </c>
      <c r="I4" s="52"/>
      <c r="J4" s="53"/>
      <c r="K4" s="53"/>
      <c r="L4" s="53"/>
      <c r="M4" s="54"/>
    </row>
    <row r="5" spans="1:13" ht="24.75" customHeight="1" thickBot="1">
      <c r="A5" s="521"/>
      <c r="B5" s="300" t="s">
        <v>45</v>
      </c>
      <c r="C5" s="55"/>
      <c r="D5" s="55" t="s">
        <v>46</v>
      </c>
      <c r="E5" s="55"/>
      <c r="F5" s="56" t="s">
        <v>47</v>
      </c>
      <c r="G5" s="57"/>
      <c r="H5" s="300" t="s">
        <v>45</v>
      </c>
      <c r="I5" s="55"/>
      <c r="J5" s="55" t="s">
        <v>46</v>
      </c>
      <c r="K5" s="55"/>
      <c r="L5" s="56" t="s">
        <v>47</v>
      </c>
      <c r="M5" s="57"/>
    </row>
    <row r="6" spans="1:14" ht="23.25" customHeight="1">
      <c r="A6" s="302" t="s">
        <v>3</v>
      </c>
      <c r="B6" s="68">
        <v>212</v>
      </c>
      <c r="C6" s="59"/>
      <c r="D6" s="60">
        <v>802</v>
      </c>
      <c r="E6" s="60"/>
      <c r="F6" s="58">
        <f>SUM(D6:E6,B6)</f>
        <v>1014</v>
      </c>
      <c r="G6" s="61"/>
      <c r="H6" s="68">
        <v>204</v>
      </c>
      <c r="I6" s="59"/>
      <c r="J6" s="60">
        <v>861</v>
      </c>
      <c r="K6" s="60"/>
      <c r="L6" s="58">
        <f>SUM(J6:K6,H6)</f>
        <v>1065</v>
      </c>
      <c r="M6" s="61"/>
      <c r="N6" s="62"/>
    </row>
    <row r="7" spans="1:14" ht="23.25" customHeight="1">
      <c r="A7" s="303" t="s">
        <v>4</v>
      </c>
      <c r="B7" s="68">
        <v>0</v>
      </c>
      <c r="C7" s="59"/>
      <c r="D7" s="60">
        <v>0</v>
      </c>
      <c r="E7" s="60"/>
      <c r="F7" s="58">
        <f>SUM(D7:E7,B7)</f>
        <v>0</v>
      </c>
      <c r="G7" s="61"/>
      <c r="H7" s="68">
        <v>0</v>
      </c>
      <c r="I7" s="59"/>
      <c r="J7" s="60">
        <v>0</v>
      </c>
      <c r="K7" s="60"/>
      <c r="L7" s="58">
        <f>SUM(J7:K7,H7)</f>
        <v>0</v>
      </c>
      <c r="M7" s="61"/>
      <c r="N7" s="62"/>
    </row>
    <row r="8" spans="1:14" ht="23.25" customHeight="1">
      <c r="A8" s="303" t="s">
        <v>5</v>
      </c>
      <c r="B8" s="68">
        <v>1131</v>
      </c>
      <c r="C8" s="59"/>
      <c r="D8" s="60">
        <v>342</v>
      </c>
      <c r="E8" s="60"/>
      <c r="F8" s="58">
        <f>SUM(D8,B8)</f>
        <v>1473</v>
      </c>
      <c r="G8" s="61"/>
      <c r="H8" s="68">
        <v>1358</v>
      </c>
      <c r="I8" s="59"/>
      <c r="J8" s="60">
        <v>355</v>
      </c>
      <c r="K8" s="60"/>
      <c r="L8" s="58">
        <f>SUM(J8,H8)</f>
        <v>1713</v>
      </c>
      <c r="M8" s="61"/>
      <c r="N8" s="62"/>
    </row>
    <row r="9" spans="1:14" ht="23.25" customHeight="1">
      <c r="A9" s="303" t="s">
        <v>74</v>
      </c>
      <c r="B9" s="68">
        <v>6984</v>
      </c>
      <c r="C9" s="59"/>
      <c r="D9" s="60">
        <v>7537</v>
      </c>
      <c r="E9" s="60"/>
      <c r="F9" s="58">
        <f>SUM(D9,B9)</f>
        <v>14521</v>
      </c>
      <c r="G9" s="61"/>
      <c r="H9" s="68">
        <v>8760</v>
      </c>
      <c r="I9" s="59"/>
      <c r="J9" s="60">
        <v>6419</v>
      </c>
      <c r="K9" s="60"/>
      <c r="L9" s="58">
        <f>SUM(J9,H9)</f>
        <v>15179</v>
      </c>
      <c r="M9" s="61"/>
      <c r="N9" s="62"/>
    </row>
    <row r="10" spans="1:13" ht="23.25" customHeight="1">
      <c r="A10" s="304" t="s">
        <v>40</v>
      </c>
      <c r="B10" s="301">
        <v>887</v>
      </c>
      <c r="C10" s="63"/>
      <c r="D10" s="64">
        <v>421</v>
      </c>
      <c r="E10" s="142"/>
      <c r="F10" s="64">
        <v>1308</v>
      </c>
      <c r="G10" s="65"/>
      <c r="H10" s="301">
        <v>973</v>
      </c>
      <c r="I10" s="63"/>
      <c r="J10" s="64">
        <v>271</v>
      </c>
      <c r="K10" s="142"/>
      <c r="L10" s="64">
        <v>1244</v>
      </c>
      <c r="M10" s="65"/>
    </row>
    <row r="11" spans="1:13" ht="23.25" customHeight="1">
      <c r="A11" s="304" t="s">
        <v>41</v>
      </c>
      <c r="B11" s="301">
        <v>6097</v>
      </c>
      <c r="C11" s="63"/>
      <c r="D11" s="66">
        <v>7116</v>
      </c>
      <c r="E11" s="63"/>
      <c r="F11" s="64">
        <v>13213</v>
      </c>
      <c r="G11" s="65"/>
      <c r="H11" s="301">
        <v>7787</v>
      </c>
      <c r="I11" s="63"/>
      <c r="J11" s="66">
        <v>6148</v>
      </c>
      <c r="K11" s="63"/>
      <c r="L11" s="64">
        <v>13935</v>
      </c>
      <c r="M11" s="65"/>
    </row>
    <row r="12" spans="1:13" ht="23.25" customHeight="1">
      <c r="A12" s="303" t="s">
        <v>9</v>
      </c>
      <c r="B12" s="68">
        <v>0</v>
      </c>
      <c r="C12" s="59"/>
      <c r="D12" s="60">
        <v>1</v>
      </c>
      <c r="E12" s="60"/>
      <c r="F12" s="58">
        <f aca="true" t="shared" si="0" ref="F12:F19">SUM(D12,B12)</f>
        <v>1</v>
      </c>
      <c r="G12" s="61"/>
      <c r="H12" s="68">
        <v>1</v>
      </c>
      <c r="I12" s="59"/>
      <c r="J12" s="60">
        <v>1</v>
      </c>
      <c r="K12" s="60"/>
      <c r="L12" s="58">
        <f aca="true" t="shared" si="1" ref="L12:L19">SUM(J12,H12)</f>
        <v>2</v>
      </c>
      <c r="M12" s="61"/>
    </row>
    <row r="13" spans="1:13" ht="23.25" customHeight="1">
      <c r="A13" s="303" t="s">
        <v>10</v>
      </c>
      <c r="B13" s="68">
        <v>10</v>
      </c>
      <c r="C13" s="59"/>
      <c r="D13" s="60">
        <v>0</v>
      </c>
      <c r="E13" s="60"/>
      <c r="F13" s="58">
        <f t="shared" si="0"/>
        <v>10</v>
      </c>
      <c r="G13" s="61"/>
      <c r="H13" s="68">
        <v>10</v>
      </c>
      <c r="I13" s="59"/>
      <c r="J13" s="60">
        <v>1</v>
      </c>
      <c r="K13" s="60"/>
      <c r="L13" s="58">
        <f t="shared" si="1"/>
        <v>11</v>
      </c>
      <c r="M13" s="61"/>
    </row>
    <row r="14" spans="1:13" ht="23.25" customHeight="1">
      <c r="A14" s="303" t="s">
        <v>11</v>
      </c>
      <c r="B14" s="68">
        <v>1</v>
      </c>
      <c r="C14" s="59"/>
      <c r="D14" s="60">
        <v>1</v>
      </c>
      <c r="E14" s="60"/>
      <c r="F14" s="58">
        <f t="shared" si="0"/>
        <v>2</v>
      </c>
      <c r="G14" s="61"/>
      <c r="H14" s="68">
        <v>0</v>
      </c>
      <c r="I14" s="59"/>
      <c r="J14" s="60">
        <v>1</v>
      </c>
      <c r="K14" s="60"/>
      <c r="L14" s="58">
        <f t="shared" si="1"/>
        <v>1</v>
      </c>
      <c r="M14" s="61"/>
    </row>
    <row r="15" spans="1:13" ht="23.25" customHeight="1">
      <c r="A15" s="303" t="s">
        <v>73</v>
      </c>
      <c r="B15" s="68">
        <v>4</v>
      </c>
      <c r="C15" s="59"/>
      <c r="D15" s="60">
        <v>0</v>
      </c>
      <c r="E15" s="60"/>
      <c r="F15" s="58">
        <f t="shared" si="0"/>
        <v>4</v>
      </c>
      <c r="G15" s="61"/>
      <c r="H15" s="68">
        <v>3</v>
      </c>
      <c r="I15" s="59"/>
      <c r="J15" s="60">
        <v>0</v>
      </c>
      <c r="K15" s="60"/>
      <c r="L15" s="58">
        <f t="shared" si="1"/>
        <v>3</v>
      </c>
      <c r="M15" s="61"/>
    </row>
    <row r="16" spans="1:13" ht="23.25" customHeight="1">
      <c r="A16" s="303" t="s">
        <v>13</v>
      </c>
      <c r="B16" s="68">
        <v>3</v>
      </c>
      <c r="C16" s="59"/>
      <c r="D16" s="60">
        <v>1</v>
      </c>
      <c r="E16" s="60"/>
      <c r="F16" s="58">
        <f t="shared" si="0"/>
        <v>4</v>
      </c>
      <c r="G16" s="61"/>
      <c r="H16" s="68">
        <v>4</v>
      </c>
      <c r="I16" s="59"/>
      <c r="J16" s="60">
        <v>2</v>
      </c>
      <c r="K16" s="60"/>
      <c r="L16" s="58">
        <f t="shared" si="1"/>
        <v>6</v>
      </c>
      <c r="M16" s="61"/>
    </row>
    <row r="17" spans="1:13" ht="23.25" customHeight="1">
      <c r="A17" s="303" t="s">
        <v>57</v>
      </c>
      <c r="B17" s="68">
        <v>57</v>
      </c>
      <c r="C17" s="59"/>
      <c r="D17" s="60">
        <v>2</v>
      </c>
      <c r="E17" s="60"/>
      <c r="F17" s="58">
        <f t="shared" si="0"/>
        <v>59</v>
      </c>
      <c r="G17" s="61"/>
      <c r="H17" s="68">
        <v>45</v>
      </c>
      <c r="I17" s="59"/>
      <c r="J17" s="60">
        <v>2</v>
      </c>
      <c r="K17" s="60"/>
      <c r="L17" s="58">
        <f t="shared" si="1"/>
        <v>47</v>
      </c>
      <c r="M17" s="61"/>
    </row>
    <row r="18" spans="1:13" ht="23.25" customHeight="1">
      <c r="A18" s="303" t="s">
        <v>58</v>
      </c>
      <c r="B18" s="68">
        <v>20</v>
      </c>
      <c r="C18" s="59"/>
      <c r="D18" s="60">
        <v>1</v>
      </c>
      <c r="E18" s="60"/>
      <c r="F18" s="58">
        <f t="shared" si="0"/>
        <v>21</v>
      </c>
      <c r="G18" s="61"/>
      <c r="H18" s="68">
        <v>16</v>
      </c>
      <c r="I18" s="59"/>
      <c r="J18" s="60">
        <v>2</v>
      </c>
      <c r="K18" s="60"/>
      <c r="L18" s="58">
        <f t="shared" si="1"/>
        <v>18</v>
      </c>
      <c r="M18" s="61"/>
    </row>
    <row r="19" spans="1:13" ht="23.25" customHeight="1">
      <c r="A19" s="303" t="s">
        <v>59</v>
      </c>
      <c r="B19" s="68">
        <v>80</v>
      </c>
      <c r="C19" s="59"/>
      <c r="D19" s="60">
        <v>8</v>
      </c>
      <c r="E19" s="60"/>
      <c r="F19" s="58">
        <f t="shared" si="0"/>
        <v>88</v>
      </c>
      <c r="G19" s="61"/>
      <c r="H19" s="68">
        <v>90</v>
      </c>
      <c r="I19" s="59"/>
      <c r="J19" s="60">
        <v>6</v>
      </c>
      <c r="K19" s="60"/>
      <c r="L19" s="58">
        <f t="shared" si="1"/>
        <v>96</v>
      </c>
      <c r="M19" s="61"/>
    </row>
    <row r="20" spans="1:13" ht="4.5" customHeight="1" thickBot="1">
      <c r="A20" s="304"/>
      <c r="B20" s="68"/>
      <c r="C20" s="59"/>
      <c r="D20" s="67"/>
      <c r="E20" s="68"/>
      <c r="F20" s="58"/>
      <c r="G20" s="61"/>
      <c r="H20" s="68"/>
      <c r="I20" s="59"/>
      <c r="J20" s="67"/>
      <c r="K20" s="68"/>
      <c r="L20" s="58"/>
      <c r="M20" s="61"/>
    </row>
    <row r="21" spans="1:13" ht="43.5" customHeight="1" thickBot="1">
      <c r="A21" s="305" t="s">
        <v>17</v>
      </c>
      <c r="B21" s="29">
        <f>B19+B18+B17+B16+B15+B14+B13+B12+B9+B8+B7+B6</f>
        <v>8502</v>
      </c>
      <c r="C21" s="29"/>
      <c r="D21" s="21">
        <f>D19+D18+D17+D16+D15+D14+D13+D12+D9+D8+D7+D6</f>
        <v>8695</v>
      </c>
      <c r="E21" s="29"/>
      <c r="F21" s="21">
        <f>F19+F18+F17+F16+F15+F14+F13+F12+F9+F8+F7+F6</f>
        <v>17197</v>
      </c>
      <c r="G21" s="30"/>
      <c r="H21" s="29">
        <f>H19+H18+H17+H16+H15+H14+H13+H12+H9+H8+H7+H6</f>
        <v>10491</v>
      </c>
      <c r="I21" s="29"/>
      <c r="J21" s="21">
        <f>J19+J18+J17+J16+J15+J14+J13+J12+J9+J8+J7+J6</f>
        <v>7650</v>
      </c>
      <c r="K21" s="29"/>
      <c r="L21" s="21">
        <f>L19+L18+L17+L16+L15+L14+L13+L12+L9+L8+L7+L6</f>
        <v>18141</v>
      </c>
      <c r="M21" s="30"/>
    </row>
    <row r="22" spans="2:3" ht="12.75">
      <c r="B22" s="69"/>
      <c r="C22" s="69"/>
    </row>
    <row r="23" spans="1:3" ht="12.75">
      <c r="A23" s="168" t="s">
        <v>77</v>
      </c>
      <c r="B23" s="69"/>
      <c r="C23" s="69"/>
    </row>
    <row r="24" spans="2:3" ht="12.75">
      <c r="B24" s="69"/>
      <c r="C24" s="69"/>
    </row>
    <row r="25" spans="2:3" ht="12.75">
      <c r="B25" s="69"/>
      <c r="C25" s="69"/>
    </row>
    <row r="26" spans="2:3" ht="12.75">
      <c r="B26" s="69"/>
      <c r="C26" s="69"/>
    </row>
  </sheetData>
  <mergeCells count="1">
    <mergeCell ref="A3:A5"/>
  </mergeCells>
  <printOptions horizontalCentered="1" verticalCentered="1"/>
  <pageMargins left="0.3937007874015748" right="0" top="0.5905511811023623" bottom="0.5118110236220472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7">
      <selection activeCell="L17" sqref="L17"/>
    </sheetView>
  </sheetViews>
  <sheetFormatPr defaultColWidth="8.8515625" defaultRowHeight="12.75"/>
  <cols>
    <col min="1" max="1" width="4.57421875" style="308" customWidth="1"/>
    <col min="2" max="2" width="27.7109375" style="308" customWidth="1"/>
    <col min="3" max="3" width="9.28125" style="308" customWidth="1"/>
    <col min="4" max="4" width="10.140625" style="308" customWidth="1"/>
    <col min="5" max="6" width="9.28125" style="308" customWidth="1"/>
    <col min="7" max="7" width="9.28125" style="309" customWidth="1"/>
    <col min="8" max="12" width="9.28125" style="308" customWidth="1"/>
    <col min="13" max="16384" width="8.8515625" style="308" customWidth="1"/>
  </cols>
  <sheetData>
    <row r="1" spans="1:4" ht="22.5" customHeight="1">
      <c r="A1" s="306" t="s">
        <v>232</v>
      </c>
      <c r="B1" s="307"/>
      <c r="C1" s="307"/>
      <c r="D1" s="307"/>
    </row>
    <row r="2" spans="1:4" ht="12.75" customHeight="1">
      <c r="A2" s="310"/>
      <c r="B2" s="311"/>
      <c r="C2" s="311"/>
      <c r="D2" s="311"/>
    </row>
    <row r="3" spans="1:12" s="314" customFormat="1" ht="18.75" customHeight="1">
      <c r="A3" s="312"/>
      <c r="B3" s="313"/>
      <c r="C3" s="313"/>
      <c r="D3" s="313"/>
      <c r="G3" s="315"/>
      <c r="K3" s="522" t="s">
        <v>103</v>
      </c>
      <c r="L3" s="522"/>
    </row>
    <row r="4" spans="1:7" s="314" customFormat="1" ht="11.25" customHeight="1">
      <c r="A4" s="312"/>
      <c r="B4" s="313"/>
      <c r="C4" s="313"/>
      <c r="D4" s="313"/>
      <c r="G4" s="315"/>
    </row>
    <row r="5" spans="1:12" s="314" customFormat="1" ht="24.75" customHeight="1">
      <c r="A5" s="317"/>
      <c r="B5" s="318"/>
      <c r="C5" s="523">
        <v>2006</v>
      </c>
      <c r="D5" s="523" t="s">
        <v>218</v>
      </c>
      <c r="E5" s="525" t="s">
        <v>219</v>
      </c>
      <c r="F5" s="526"/>
      <c r="G5" s="526"/>
      <c r="H5" s="526"/>
      <c r="I5" s="527"/>
      <c r="J5" s="528" t="s">
        <v>220</v>
      </c>
      <c r="K5" s="529"/>
      <c r="L5" s="530"/>
    </row>
    <row r="6" spans="1:12" s="314" customFormat="1" ht="24.75" customHeight="1">
      <c r="A6" s="319"/>
      <c r="B6" s="320"/>
      <c r="C6" s="524"/>
      <c r="D6" s="524"/>
      <c r="E6" s="321" t="s">
        <v>104</v>
      </c>
      <c r="F6" s="322" t="s">
        <v>105</v>
      </c>
      <c r="G6" s="323" t="s">
        <v>106</v>
      </c>
      <c r="H6" s="322" t="s">
        <v>107</v>
      </c>
      <c r="I6" s="324" t="s">
        <v>108</v>
      </c>
      <c r="J6" s="321" t="s">
        <v>104</v>
      </c>
      <c r="K6" s="322" t="s">
        <v>105</v>
      </c>
      <c r="L6" s="325" t="s">
        <v>106</v>
      </c>
    </row>
    <row r="7" spans="1:12" s="314" customFormat="1" ht="35.25" customHeight="1">
      <c r="A7" s="326"/>
      <c r="B7" s="327" t="s">
        <v>109</v>
      </c>
      <c r="C7" s="328">
        <v>33610</v>
      </c>
      <c r="D7" s="329">
        <v>37840</v>
      </c>
      <c r="E7" s="330">
        <v>8163</v>
      </c>
      <c r="F7" s="330">
        <v>10344</v>
      </c>
      <c r="G7" s="331">
        <f>SUM(E7:F7)</f>
        <v>18507</v>
      </c>
      <c r="H7" s="330">
        <v>9480</v>
      </c>
      <c r="I7" s="329">
        <f>D7-SUM(G7:H7)</f>
        <v>9853</v>
      </c>
      <c r="J7" s="329">
        <v>7693</v>
      </c>
      <c r="K7" s="329">
        <f>8990+32</f>
        <v>9022</v>
      </c>
      <c r="L7" s="329">
        <f>SUM(J7:K7)</f>
        <v>16715</v>
      </c>
    </row>
    <row r="8" spans="1:12" s="314" customFormat="1" ht="22.5" customHeight="1">
      <c r="A8" s="332"/>
      <c r="B8" s="333"/>
      <c r="C8" s="328"/>
      <c r="D8" s="334"/>
      <c r="E8" s="335"/>
      <c r="F8" s="336"/>
      <c r="G8" s="337"/>
      <c r="H8" s="336"/>
      <c r="I8" s="336"/>
      <c r="J8" s="338"/>
      <c r="K8" s="338"/>
      <c r="L8" s="338"/>
    </row>
    <row r="9" spans="1:12" s="314" customFormat="1" ht="39.75" customHeight="1">
      <c r="A9" s="326"/>
      <c r="B9" s="327" t="s">
        <v>110</v>
      </c>
      <c r="C9" s="328">
        <v>19026</v>
      </c>
      <c r="D9" s="334">
        <v>21036</v>
      </c>
      <c r="E9" s="339">
        <v>4588</v>
      </c>
      <c r="F9" s="339">
        <v>5493</v>
      </c>
      <c r="G9" s="340">
        <f>SUM(E9:F9)</f>
        <v>10081</v>
      </c>
      <c r="H9" s="339">
        <v>5823</v>
      </c>
      <c r="I9" s="334">
        <f>D9-SUM(G9:H9)</f>
        <v>5132</v>
      </c>
      <c r="J9" s="334">
        <v>5834</v>
      </c>
      <c r="K9" s="334">
        <f>4656+84</f>
        <v>4740</v>
      </c>
      <c r="L9" s="334">
        <f>SUM(J9:K9)</f>
        <v>10574</v>
      </c>
    </row>
    <row r="10" spans="1:12" s="314" customFormat="1" ht="39.75" customHeight="1">
      <c r="A10" s="332"/>
      <c r="B10" s="341" t="s">
        <v>111</v>
      </c>
      <c r="C10" s="342">
        <f aca="true" t="shared" si="0" ref="C10:H10">C9-C11</f>
        <v>16791</v>
      </c>
      <c r="D10" s="342">
        <f t="shared" si="0"/>
        <v>18269</v>
      </c>
      <c r="E10" s="343">
        <f t="shared" si="0"/>
        <v>4015</v>
      </c>
      <c r="F10" s="342">
        <f t="shared" si="0"/>
        <v>4905</v>
      </c>
      <c r="G10" s="344">
        <f t="shared" si="0"/>
        <v>8920</v>
      </c>
      <c r="H10" s="342">
        <f t="shared" si="0"/>
        <v>4768</v>
      </c>
      <c r="I10" s="342">
        <f>D10-SUM(G10:H10)</f>
        <v>4581</v>
      </c>
      <c r="J10" s="342">
        <v>5494</v>
      </c>
      <c r="K10" s="342">
        <f>K9-K11</f>
        <v>4494</v>
      </c>
      <c r="L10" s="344">
        <f>SUM(J10:K10)</f>
        <v>9988</v>
      </c>
    </row>
    <row r="11" spans="1:12" s="314" customFormat="1" ht="39.75" customHeight="1">
      <c r="A11" s="332"/>
      <c r="B11" s="345" t="s">
        <v>112</v>
      </c>
      <c r="C11" s="342">
        <v>2235</v>
      </c>
      <c r="D11" s="342">
        <v>2767</v>
      </c>
      <c r="E11" s="343">
        <v>573</v>
      </c>
      <c r="F11" s="342">
        <v>588</v>
      </c>
      <c r="G11" s="344">
        <f>SUM(E11:F11)</f>
        <v>1161</v>
      </c>
      <c r="H11" s="342">
        <v>1055</v>
      </c>
      <c r="I11" s="342">
        <f>D11-SUM(G11:H11)</f>
        <v>551</v>
      </c>
      <c r="J11" s="342">
        <v>340</v>
      </c>
      <c r="K11" s="342">
        <f>224+22</f>
        <v>246</v>
      </c>
      <c r="L11" s="344">
        <f>SUM(J11:K11)</f>
        <v>586</v>
      </c>
    </row>
    <row r="12" spans="1:12" s="314" customFormat="1" ht="23.25" customHeight="1">
      <c r="A12" s="332"/>
      <c r="B12" s="346"/>
      <c r="C12" s="347"/>
      <c r="D12" s="347"/>
      <c r="E12" s="335"/>
      <c r="F12" s="336"/>
      <c r="G12" s="337"/>
      <c r="H12" s="336"/>
      <c r="I12" s="336"/>
      <c r="J12" s="348"/>
      <c r="K12" s="348"/>
      <c r="L12" s="348"/>
    </row>
    <row r="13" spans="1:12" s="314" customFormat="1" ht="39.75" customHeight="1">
      <c r="A13" s="349" t="s">
        <v>113</v>
      </c>
      <c r="B13" s="350"/>
      <c r="C13" s="351">
        <f aca="true" t="shared" si="1" ref="C13:H13">C7-C9</f>
        <v>14584</v>
      </c>
      <c r="D13" s="351">
        <f t="shared" si="1"/>
        <v>16804</v>
      </c>
      <c r="E13" s="351">
        <f t="shared" si="1"/>
        <v>3575</v>
      </c>
      <c r="F13" s="351">
        <f t="shared" si="1"/>
        <v>4851</v>
      </c>
      <c r="G13" s="352">
        <f t="shared" si="1"/>
        <v>8426</v>
      </c>
      <c r="H13" s="351">
        <f t="shared" si="1"/>
        <v>3657</v>
      </c>
      <c r="I13" s="351">
        <f>D13-SUM(G13:H13)</f>
        <v>4721</v>
      </c>
      <c r="J13" s="351">
        <v>1859</v>
      </c>
      <c r="K13" s="351">
        <f>K7-K9</f>
        <v>4282</v>
      </c>
      <c r="L13" s="351">
        <f>SUM(J13:K13)</f>
        <v>6141</v>
      </c>
    </row>
    <row r="14" spans="1:12" s="314" customFormat="1" ht="39.75" customHeight="1">
      <c r="A14" s="349" t="s">
        <v>114</v>
      </c>
      <c r="B14" s="350"/>
      <c r="C14" s="353">
        <f aca="true" t="shared" si="2" ref="C14:I14">C13/C7*100</f>
        <v>43.3918476643856</v>
      </c>
      <c r="D14" s="353">
        <f t="shared" si="2"/>
        <v>44.40803382663848</v>
      </c>
      <c r="E14" s="354">
        <f t="shared" si="2"/>
        <v>43.795173343133655</v>
      </c>
      <c r="F14" s="354">
        <f t="shared" si="2"/>
        <v>46.89675174013921</v>
      </c>
      <c r="G14" s="355">
        <f t="shared" si="2"/>
        <v>45.528718863132866</v>
      </c>
      <c r="H14" s="354">
        <f t="shared" si="2"/>
        <v>38.575949367088604</v>
      </c>
      <c r="I14" s="354">
        <f t="shared" si="2"/>
        <v>47.91434080990562</v>
      </c>
      <c r="J14" s="354">
        <v>24.164825165735085</v>
      </c>
      <c r="K14" s="354">
        <f>K13/K7*100</f>
        <v>47.461760141875416</v>
      </c>
      <c r="L14" s="354">
        <f>L13/L7*100</f>
        <v>36.73945557882142</v>
      </c>
    </row>
    <row r="15" s="314" customFormat="1" ht="9" customHeight="1">
      <c r="G15" s="315"/>
    </row>
    <row r="16" spans="1:7" s="314" customFormat="1" ht="17.25" customHeight="1">
      <c r="A16" s="356" t="s">
        <v>221</v>
      </c>
      <c r="B16" s="357"/>
      <c r="C16" s="357"/>
      <c r="D16" s="357"/>
      <c r="G16" s="315"/>
    </row>
    <row r="17" spans="1:7" s="314" customFormat="1" ht="12" customHeight="1">
      <c r="A17" s="357"/>
      <c r="B17" s="357"/>
      <c r="C17" s="357"/>
      <c r="D17" s="357"/>
      <c r="G17" s="315"/>
    </row>
    <row r="18" spans="1:7" s="314" customFormat="1" ht="14.25">
      <c r="A18" s="357"/>
      <c r="B18" s="357"/>
      <c r="C18" s="357"/>
      <c r="D18" s="357"/>
      <c r="G18" s="315"/>
    </row>
    <row r="19" spans="1:4" ht="12.75">
      <c r="A19" s="358"/>
      <c r="B19" s="358"/>
      <c r="C19" s="358"/>
      <c r="D19" s="358"/>
    </row>
    <row r="20" spans="1:4" ht="12.75">
      <c r="A20" s="358"/>
      <c r="B20" s="358"/>
      <c r="C20" s="358"/>
      <c r="D20" s="358"/>
    </row>
    <row r="21" spans="1:4" ht="12.75">
      <c r="A21" s="358"/>
      <c r="B21" s="358"/>
      <c r="C21" s="358"/>
      <c r="D21" s="358"/>
    </row>
    <row r="22" spans="1:4" ht="12.75">
      <c r="A22" s="358"/>
      <c r="B22" s="358"/>
      <c r="C22" s="358"/>
      <c r="D22" s="358"/>
    </row>
    <row r="23" spans="1:4" ht="12.75">
      <c r="A23" s="358"/>
      <c r="B23" s="358"/>
      <c r="C23" s="358"/>
      <c r="D23" s="358"/>
    </row>
    <row r="24" spans="1:4" ht="12.75">
      <c r="A24" s="358"/>
      <c r="B24" s="358"/>
      <c r="C24" s="358"/>
      <c r="D24" s="358"/>
    </row>
    <row r="25" spans="1:4" ht="12.75">
      <c r="A25" s="358"/>
      <c r="B25" s="358"/>
      <c r="C25" s="358"/>
      <c r="D25" s="358"/>
    </row>
    <row r="26" spans="1:4" ht="12.75">
      <c r="A26" s="358"/>
      <c r="B26" s="358"/>
      <c r="C26" s="358"/>
      <c r="D26" s="358"/>
    </row>
    <row r="27" spans="2:4" ht="12.75">
      <c r="B27" s="358"/>
      <c r="C27" s="358"/>
      <c r="D27" s="358"/>
    </row>
  </sheetData>
  <mergeCells count="5">
    <mergeCell ref="K3:L3"/>
    <mergeCell ref="C5:C6"/>
    <mergeCell ref="E5:I5"/>
    <mergeCell ref="D5:D6"/>
    <mergeCell ref="J5:L5"/>
  </mergeCells>
  <printOptions/>
  <pageMargins left="0.71" right="0.35" top="0.91" bottom="0.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 of Industry</cp:lastModifiedBy>
  <cp:lastPrinted>2008-09-15T11:14:45Z</cp:lastPrinted>
  <dcterms:created xsi:type="dcterms:W3CDTF">1999-09-24T05:14:44Z</dcterms:created>
  <dcterms:modified xsi:type="dcterms:W3CDTF">2008-09-16T05:01:47Z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45101b10-7b13-46ce-9157-82fd93d998fd</vt:lpwstr>
  </property>
  <property fmtid="{D5CDD505-2E9C-101B-9397-08002B2CF9AE}" pid="5" name="PublishingVariationRelationshipLinkField">
    <vt:lpwstr>http://statsmauritius.gov.mu/Relationships List/3251_.000, /Relationships List/3251_.000</vt:lpwstr>
  </property>
</Properties>
</file>