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5940" tabRatio="604" activeTab="0"/>
  </bookViews>
  <sheets>
    <sheet name="TAB1-1" sheetId="1" r:id="rId1"/>
    <sheet name="Tab1-2" sheetId="2" r:id="rId2"/>
    <sheet name="TAB1-3" sheetId="3" r:id="rId3"/>
    <sheet name="TAB1-4 " sheetId="4" r:id="rId4"/>
    <sheet name="TAB1-5" sheetId="5" r:id="rId5"/>
    <sheet name="TAB1-6" sheetId="6" r:id="rId6"/>
    <sheet name="Tab1-7 " sheetId="7" r:id="rId7"/>
    <sheet name="TAB1-8 " sheetId="8" r:id="rId8"/>
    <sheet name="TAB1-9" sheetId="9" r:id="rId9"/>
    <sheet name="TAB1-10" sheetId="10" r:id="rId10"/>
    <sheet name="TAB1-11" sheetId="11" r:id="rId11"/>
    <sheet name="Table 1-12" sheetId="12" r:id="rId12"/>
    <sheet name="Table 1-13" sheetId="13" r:id="rId13"/>
    <sheet name=" Table 1-14" sheetId="14" r:id="rId14"/>
    <sheet name="Table 1-15" sheetId="15" r:id="rId15"/>
    <sheet name="Table 1-16" sheetId="16" r:id="rId16"/>
  </sheets>
  <definedNames>
    <definedName name="_xlnm.Print_Area" localSheetId="0">'TAB1-1'!$A$1:$N$27</definedName>
    <definedName name="_xlnm.Print_Area" localSheetId="9">'TAB1-10'!$A$1:$F$40</definedName>
  </definedNames>
  <calcPr calcMode="manual" fullCalcOnLoad="1"/>
</workbook>
</file>

<file path=xl/sharedStrings.xml><?xml version="1.0" encoding="utf-8"?>
<sst xmlns="http://schemas.openxmlformats.org/spreadsheetml/2006/main" count="559" uniqueCount="294">
  <si>
    <t>No. of enterprises</t>
  </si>
  <si>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</si>
  <si>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</si>
  <si>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</si>
  <si>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</si>
  <si>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</si>
  <si>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4.   Wearing apparel :</t>
  </si>
  <si>
    <t xml:space="preserve">                                  Pullovers</t>
  </si>
  <si>
    <t xml:space="preserve">                                  Other garments 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</si>
  <si>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</si>
  <si>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</si>
  <si>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</si>
  <si>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</si>
  <si>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</si>
  <si>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</si>
  <si>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</si>
  <si>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12.   Other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</si>
  <si>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</si>
  <si>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</si>
  <si>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</si>
  <si>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</si>
  <si>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</si>
  <si>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2. Employment as at December        </t>
  </si>
  <si>
    <t xml:space="preserve"> - Net change</t>
  </si>
  <si>
    <t xml:space="preserve"> - Growth rate (%)</t>
  </si>
  <si>
    <t xml:space="preserve"> 3.  Exports (f.o.b, Rs Million)</t>
  </si>
  <si>
    <t xml:space="preserve"> 4.  Imports (c.i.f, Rs Million) :</t>
  </si>
  <si>
    <t xml:space="preserve"> - Raw materials</t>
  </si>
  <si>
    <t xml:space="preserve"> - Machinery &amp; spare parts</t>
  </si>
  <si>
    <t xml:space="preserve"> 5.  Net Exports (Rs Million)</t>
  </si>
  <si>
    <t xml:space="preserve"> 6.  Net Exports to Exports (%)</t>
  </si>
  <si>
    <t xml:space="preserve"> - Share in Manufacturing(%)</t>
  </si>
  <si>
    <t xml:space="preserve"> - Share in GDP(%)</t>
  </si>
  <si>
    <t xml:space="preserve">9. Investment (Rs Million)        </t>
  </si>
  <si>
    <t xml:space="preserve"> - Machinery</t>
  </si>
  <si>
    <t>Product  group</t>
  </si>
  <si>
    <t>New projects</t>
  </si>
  <si>
    <t>Closures</t>
  </si>
  <si>
    <t>Enterprise</t>
  </si>
  <si>
    <t>Employment</t>
  </si>
  <si>
    <t>_</t>
  </si>
  <si>
    <t xml:space="preserve">                                    Pullovers</t>
  </si>
  <si>
    <t xml:space="preserve">                                    Other garments </t>
  </si>
  <si>
    <t>.</t>
  </si>
  <si>
    <t>Category</t>
  </si>
  <si>
    <t>Number as at</t>
  </si>
  <si>
    <t>Male</t>
  </si>
  <si>
    <t>Female</t>
  </si>
  <si>
    <t>Total</t>
  </si>
  <si>
    <t>Enterprises with less than 10 employees</t>
  </si>
  <si>
    <t>Outworkers</t>
  </si>
  <si>
    <t>T O T A L</t>
  </si>
  <si>
    <t>of which, expatriates</t>
  </si>
  <si>
    <t>Enterprises</t>
  </si>
  <si>
    <t>A.  Total employment creation :</t>
  </si>
  <si>
    <t>New enterprises</t>
  </si>
  <si>
    <t>C.  Net change (A-B)</t>
  </si>
  <si>
    <r>
      <t>Expansion in existing  enterprises</t>
    </r>
    <r>
      <rPr>
        <vertAlign val="superscript"/>
        <sz val="10"/>
        <rFont val="Times New Roman"/>
        <family val="1"/>
      </rPr>
      <t>1</t>
    </r>
  </si>
  <si>
    <r>
      <t>Reduction in existing enterprises</t>
    </r>
    <r>
      <rPr>
        <vertAlign val="superscript"/>
        <sz val="10"/>
        <rFont val="Times New Roman"/>
        <family val="1"/>
      </rPr>
      <t>1</t>
    </r>
  </si>
  <si>
    <t>No of</t>
  </si>
  <si>
    <t xml:space="preserve">                                     Pullovers</t>
  </si>
  <si>
    <t>Sept. 98 to Sept. 99</t>
  </si>
  <si>
    <t>10.   Jewellery and related articles</t>
  </si>
  <si>
    <t xml:space="preserve">11.   Toys and carnival articles   </t>
  </si>
  <si>
    <t>12.   Other</t>
  </si>
  <si>
    <t>1st Qr</t>
  </si>
  <si>
    <t>2nd Qr</t>
  </si>
  <si>
    <t>3rd Qr</t>
  </si>
  <si>
    <t>4th Qr</t>
  </si>
  <si>
    <t>Employment size</t>
  </si>
  <si>
    <t>…</t>
  </si>
  <si>
    <t>Enterprises with 10 or more employees</t>
  </si>
  <si>
    <t>Employment (end of period)</t>
  </si>
  <si>
    <t>(including outworkers)</t>
  </si>
  <si>
    <t xml:space="preserve">Number </t>
  </si>
  <si>
    <t>Percentage</t>
  </si>
  <si>
    <t>Cum. %</t>
  </si>
  <si>
    <t>Number</t>
  </si>
  <si>
    <t>Under    10</t>
  </si>
  <si>
    <t>10      -       50</t>
  </si>
  <si>
    <t>51      -      100</t>
  </si>
  <si>
    <t>101     -      300</t>
  </si>
  <si>
    <t>301     -      500</t>
  </si>
  <si>
    <t>501     -    1000</t>
  </si>
  <si>
    <t>More   than   1000</t>
  </si>
  <si>
    <t>District / Locality</t>
  </si>
  <si>
    <t>Establishments</t>
  </si>
  <si>
    <t xml:space="preserve"> Total </t>
  </si>
  <si>
    <t>Textile</t>
  </si>
  <si>
    <t xml:space="preserve">Non-Textile </t>
  </si>
  <si>
    <t xml:space="preserve">Port Louis </t>
  </si>
  <si>
    <t xml:space="preserve"> Plaine Lauzun </t>
  </si>
  <si>
    <t xml:space="preserve"> Port louis city   </t>
  </si>
  <si>
    <t xml:space="preserve">Pamplemousses  </t>
  </si>
  <si>
    <t xml:space="preserve"> Terre Rouge &amp; Riche Terre  </t>
  </si>
  <si>
    <t xml:space="preserve"> Tombeau Bay   </t>
  </si>
  <si>
    <t xml:space="preserve"> Triolet </t>
  </si>
  <si>
    <t xml:space="preserve">Rivière du Rempart  </t>
  </si>
  <si>
    <t xml:space="preserve"> St. Antoine &amp; Goodlands  </t>
  </si>
  <si>
    <t xml:space="preserve">Rivière du Rempart &amp; Ile d'Ambre  </t>
  </si>
  <si>
    <t xml:space="preserve">Flacq  </t>
  </si>
  <si>
    <t xml:space="preserve"> Central Flacq  </t>
  </si>
  <si>
    <t xml:space="preserve"> Bel Air </t>
  </si>
  <si>
    <t xml:space="preserve">Grand Port  </t>
  </si>
  <si>
    <t xml:space="preserve"> Rose Belle &amp; New Grove  </t>
  </si>
  <si>
    <t xml:space="preserve">Savanne </t>
  </si>
  <si>
    <t xml:space="preserve"> Surinam </t>
  </si>
  <si>
    <t xml:space="preserve"> Rivière des Anguilles </t>
  </si>
  <si>
    <t xml:space="preserve">Plaine Wilhems   </t>
  </si>
  <si>
    <t xml:space="preserve"> Coromandel   </t>
  </si>
  <si>
    <t xml:space="preserve"> Beau Bassin &amp; Rose Hill   </t>
  </si>
  <si>
    <t xml:space="preserve"> Vacoas &amp; Phoenix   </t>
  </si>
  <si>
    <t xml:space="preserve"> Quatre Bornes  </t>
  </si>
  <si>
    <t xml:space="preserve">Moka   </t>
  </si>
  <si>
    <t xml:space="preserve"> Pailles   </t>
  </si>
  <si>
    <t xml:space="preserve"> St. Pierre &amp; Moka   </t>
  </si>
  <si>
    <t xml:space="preserve">Black River  </t>
  </si>
  <si>
    <t xml:space="preserve"> Medine &amp; Bambous  </t>
  </si>
  <si>
    <t>T  O  T  A  L</t>
  </si>
  <si>
    <t>Y E A R</t>
  </si>
  <si>
    <t xml:space="preserve"> Mahebourg  </t>
  </si>
  <si>
    <r>
      <t>¹</t>
    </r>
    <r>
      <rPr>
        <sz val="10"/>
        <rFont val="Times New Roman"/>
        <family val="1"/>
      </rPr>
      <t xml:space="preserve">  revised</t>
    </r>
  </si>
  <si>
    <r>
      <t>²</t>
    </r>
    <r>
      <rPr>
        <sz val="10"/>
        <rFont val="Times New Roman"/>
        <family val="1"/>
      </rPr>
      <t xml:space="preserve">  provisional</t>
    </r>
  </si>
  <si>
    <r>
      <t xml:space="preserve">1 </t>
    </r>
    <r>
      <rPr>
        <sz val="10"/>
        <rFont val="Times New Roman"/>
        <family val="1"/>
      </rPr>
      <t>No. of enterprises relates to those reporting expansion/reduction in their workforce by more than 25 while employment is total expansion/reduction</t>
    </r>
  </si>
  <si>
    <t xml:space="preserve">8.  Annual Growth rate of Value added (%)  </t>
  </si>
  <si>
    <r>
      <t xml:space="preserve"> 7.  Value added</t>
    </r>
    <r>
      <rPr>
        <b/>
        <vertAlign val="superscript"/>
        <sz val="10"/>
        <rFont val="Times New Roman"/>
        <family val="1"/>
      </rPr>
      <t xml:space="preserve"> ¹ </t>
    </r>
    <r>
      <rPr>
        <b/>
        <sz val="10"/>
        <rFont val="Times New Roman"/>
        <family val="1"/>
      </rPr>
      <t>at  basic prices (Rs Million)</t>
    </r>
  </si>
  <si>
    <t xml:space="preserve"> Curepipe, Floreal &amp; Forest Side    </t>
  </si>
  <si>
    <t>B.   Total employment loss :</t>
  </si>
  <si>
    <t xml:space="preserve"> Dec. 2006</t>
  </si>
  <si>
    <t>Year 2006</t>
  </si>
  <si>
    <t xml:space="preserve"> Dec. 06</t>
  </si>
  <si>
    <t xml:space="preserve"> December 06</t>
  </si>
  <si>
    <t xml:space="preserve"> December 2006</t>
  </si>
  <si>
    <r>
      <t>2007</t>
    </r>
    <r>
      <rPr>
        <b/>
        <u val="single"/>
        <vertAlign val="superscript"/>
        <sz val="10"/>
        <rFont val="Times New Roman"/>
        <family val="1"/>
      </rPr>
      <t xml:space="preserve"> 2</t>
    </r>
  </si>
  <si>
    <t xml:space="preserve"> Dec. 2007</t>
  </si>
  <si>
    <t xml:space="preserve"> Sept. 2007</t>
  </si>
  <si>
    <t>Year 2007</t>
  </si>
  <si>
    <t>Table 1.1:- Main economic indicators: 1996 - 2007, EOE*  Sector</t>
  </si>
  <si>
    <t>Table 1.2: - Net change in number of enterprises by product group: December 2006 - December 2007, EOE* Sector</t>
  </si>
  <si>
    <t>Table 1.3:- New enterprises and closures, 2006 - 2007, EOE* Sector</t>
  </si>
  <si>
    <t>Table 1.4:- Employment by size and sex: December 2006 - December 2007, EOE* Sector</t>
  </si>
  <si>
    <t xml:space="preserve"> Sept. 07</t>
  </si>
  <si>
    <t xml:space="preserve"> Dec. 07</t>
  </si>
  <si>
    <t xml:space="preserve"> December 07</t>
  </si>
  <si>
    <t xml:space="preserve"> September 07</t>
  </si>
  <si>
    <t>Table 1.5:- Analysis of net change in EOE* employment, 4th Quarter and Year 2007</t>
  </si>
  <si>
    <t>Evolution 4th quarter 2007</t>
  </si>
  <si>
    <t>Evolution year 2007</t>
  </si>
  <si>
    <t>Table 1.6:- Employment by product group and sex:  December 2006 - December 2007, EOE* Sector</t>
  </si>
  <si>
    <t>Table 1.7:- Net change in employment by product group: December 2006 - December 2007, EOE* Sector</t>
  </si>
  <si>
    <t>Table 1.8:- Expatriate employment by product group and sex: December 2006 - December 2007, EOE* Sector</t>
  </si>
  <si>
    <t xml:space="preserve"> December 2007</t>
  </si>
  <si>
    <t>Table 1.9:- Distribution of EOE* enterprises and employment by employment size as at December 2007</t>
  </si>
  <si>
    <r>
      <t xml:space="preserve">Table 1.10:- Geographical distribution of  EOE* establishments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 and employment - December 2007</t>
    </r>
  </si>
  <si>
    <r>
      <t>1</t>
    </r>
    <r>
      <rPr>
        <sz val="10"/>
        <rFont val="Times New Roman"/>
        <family val="1"/>
      </rPr>
      <t xml:space="preserve"> The number of establishments is greater than number of enterprises as an enterprise can have one or more establishments.</t>
    </r>
  </si>
  <si>
    <t>Table 1.11: - EOE*  enterprises and employment, quarterly series (1994  -  2007)</t>
  </si>
  <si>
    <t>Value :Million Rupees</t>
  </si>
  <si>
    <t xml:space="preserve">1st Qr  </t>
  </si>
  <si>
    <t xml:space="preserve">2nd Qr </t>
  </si>
  <si>
    <t xml:space="preserve">3rd Qr </t>
  </si>
  <si>
    <t xml:space="preserve">4th Qr </t>
  </si>
  <si>
    <t>A. Total exports ( f.o.b )</t>
  </si>
  <si>
    <t>B. Total imports ( c.i.f )</t>
  </si>
  <si>
    <t xml:space="preserve">     Raw materials</t>
  </si>
  <si>
    <t xml:space="preserve">    Machinery</t>
  </si>
  <si>
    <t xml:space="preserve">  Net Exports (A - B)</t>
  </si>
  <si>
    <t xml:space="preserve">  Net Exports as % of total exports</t>
  </si>
  <si>
    <t>Value (f.o.b) : Million Rupees</t>
  </si>
  <si>
    <t>SITC section/description</t>
  </si>
  <si>
    <t xml:space="preserve">1st Qr </t>
  </si>
  <si>
    <t>Total EOE Exports</t>
  </si>
  <si>
    <t xml:space="preserve"> 0 - Food and live animals</t>
  </si>
  <si>
    <t xml:space="preserve">     of  which :</t>
  </si>
  <si>
    <t xml:space="preserve">Fish &amp; fish preparations </t>
  </si>
  <si>
    <t xml:space="preserve"> 2 - Crude materials, inedible, except fuels</t>
  </si>
  <si>
    <t xml:space="preserve"> 5 - Chemicals and related products, n.e.s</t>
  </si>
  <si>
    <t xml:space="preserve"> 6 - Manufactured goods classified chiefly by material </t>
  </si>
  <si>
    <t xml:space="preserve">Textile yarn, fabrics, made up articles </t>
  </si>
  <si>
    <t xml:space="preserve">Pearls, precious  &amp; semi-precious stones </t>
  </si>
  <si>
    <t xml:space="preserve"> 7 - Machinery and transport equipment </t>
  </si>
  <si>
    <t xml:space="preserve"> 8 - Miscellaneous manufactured articles </t>
  </si>
  <si>
    <t xml:space="preserve">Articles of apparel and clothing </t>
  </si>
  <si>
    <t xml:space="preserve">Optical goods </t>
  </si>
  <si>
    <t xml:space="preserve">Watches and clocks </t>
  </si>
  <si>
    <t xml:space="preserve">Toys, games and sporting goods </t>
  </si>
  <si>
    <t xml:space="preserve">Jewellery, goldsmiths &amp; silversmiths wares  </t>
  </si>
  <si>
    <t xml:space="preserve"> Other sections</t>
  </si>
  <si>
    <t>Value (c.i.f) : Million Rupees</t>
  </si>
  <si>
    <t>Total EOE Imports</t>
  </si>
  <si>
    <t xml:space="preserve">  0 - Food and live animals</t>
  </si>
  <si>
    <t xml:space="preserve">  2 - Crude materials, inedible, except fuels</t>
  </si>
  <si>
    <t xml:space="preserve">       of  which :</t>
  </si>
  <si>
    <t xml:space="preserve">          Cotton  </t>
  </si>
  <si>
    <t xml:space="preserve">          Synthetic fibres suitable for spinning </t>
  </si>
  <si>
    <t xml:space="preserve">          Wool and other animal hair 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</si>
  <si>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</si>
  <si>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</si>
  <si>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</si>
  <si>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 </t>
  </si>
  <si>
    <t xml:space="preserve">          Textile yarn and fabrics</t>
  </si>
  <si>
    <t xml:space="preserve">          Pearls, precious and semi-precious stones</t>
  </si>
  <si>
    <t xml:space="preserve">  7 -  Machinery &amp; transport equipment</t>
  </si>
  <si>
    <t xml:space="preserve">  8 -  Miscellaneous manufactured articles</t>
  </si>
  <si>
    <t xml:space="preserve">         Optical goods, watches &amp; clocks </t>
  </si>
  <si>
    <t xml:space="preserve">         Jewellery, goldsmiths &amp; silversmiths wares</t>
  </si>
  <si>
    <t>Value (f.o.b): Million Rupees</t>
  </si>
  <si>
    <t>Country of destination</t>
  </si>
  <si>
    <t>Europe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</si>
  <si>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</si>
  <si>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</si>
  <si>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</si>
  <si>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</si>
  <si>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</si>
  <si>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</si>
  <si>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</si>
  <si>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</si>
  <si>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</si>
  <si>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</si>
  <si>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</si>
  <si>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>Asia</t>
  </si>
  <si>
    <t xml:space="preserve">   China</t>
  </si>
  <si>
    <t xml:space="preserve">   India</t>
  </si>
  <si>
    <t xml:space="preserve">   Japan</t>
  </si>
  <si>
    <t xml:space="preserve">   Singapore</t>
  </si>
  <si>
    <t xml:space="preserve">   Other</t>
  </si>
  <si>
    <t>Africa</t>
  </si>
  <si>
    <t xml:space="preserve">   Malagasy, Republic of</t>
  </si>
  <si>
    <t xml:space="preserve">   Reunion</t>
  </si>
  <si>
    <t xml:space="preserve">   South Africa, Republic of</t>
  </si>
  <si>
    <t xml:space="preserve">   Zimbabwe</t>
  </si>
  <si>
    <t>America</t>
  </si>
  <si>
    <t xml:space="preserve">   Canada</t>
  </si>
  <si>
    <t xml:space="preserve">   U.S.A</t>
  </si>
  <si>
    <t>Oceania</t>
  </si>
  <si>
    <t xml:space="preserve">   Australia</t>
  </si>
  <si>
    <t xml:space="preserve">   New Zealand</t>
  </si>
  <si>
    <t>Value (c.i.f): Million Rupees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</si>
  <si>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</si>
  <si>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</si>
  <si>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</si>
  <si>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</si>
  <si>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</si>
  <si>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</si>
  <si>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</si>
  <si>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</si>
  <si>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</si>
  <si>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</si>
  <si>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</si>
  <si>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</si>
  <si>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</si>
  <si>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</si>
  <si>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</si>
  <si>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</si>
  <si>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</si>
  <si>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</si>
  <si>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</si>
  <si>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</si>
  <si>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</si>
  <si>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Malagasy, Republic of</t>
  </si>
  <si>
    <t xml:space="preserve">    Mali</t>
  </si>
  <si>
    <t xml:space="preserve">    Seychelles</t>
  </si>
  <si>
    <t xml:space="preserve">    South Africa, Republic of</t>
  </si>
  <si>
    <t xml:space="preserve">    Zambia</t>
  </si>
  <si>
    <t xml:space="preserve">    Brazil</t>
  </si>
  <si>
    <t xml:space="preserve">    U.S.A</t>
  </si>
  <si>
    <t xml:space="preserve">    Australia</t>
  </si>
  <si>
    <t xml:space="preserve">    Micronesia</t>
  </si>
  <si>
    <t xml:space="preserve">            -</t>
  </si>
  <si>
    <r>
      <t xml:space="preserve">2006 </t>
    </r>
    <r>
      <rPr>
        <b/>
        <vertAlign val="superscript"/>
        <sz val="11"/>
        <rFont val="CG Times"/>
        <family val="0"/>
      </rPr>
      <t>1</t>
    </r>
  </si>
  <si>
    <r>
      <t xml:space="preserve">2007 </t>
    </r>
    <r>
      <rPr>
        <b/>
        <vertAlign val="superscript"/>
        <sz val="11"/>
        <rFont val="CG Times"/>
        <family val="0"/>
      </rPr>
      <t>2</t>
    </r>
  </si>
  <si>
    <r>
      <t xml:space="preserve">2006 </t>
    </r>
    <r>
      <rPr>
        <b/>
        <vertAlign val="superscript"/>
        <sz val="11"/>
        <rFont val="CG Times"/>
        <family val="1"/>
      </rPr>
      <t>1</t>
    </r>
  </si>
  <si>
    <r>
      <t xml:space="preserve">2007 </t>
    </r>
    <r>
      <rPr>
        <b/>
        <vertAlign val="superscript"/>
        <sz val="11"/>
        <rFont val="CG Times"/>
        <family val="1"/>
      </rPr>
      <t>2</t>
    </r>
  </si>
  <si>
    <r>
      <t>1</t>
    </r>
    <r>
      <rPr>
        <sz val="10"/>
        <rFont val="CG Times"/>
        <family val="1"/>
      </rPr>
      <t xml:space="preserve"> Revised                    </t>
    </r>
    <r>
      <rPr>
        <vertAlign val="superscript"/>
        <sz val="10"/>
        <rFont val="CG Times"/>
        <family val="1"/>
      </rPr>
      <t xml:space="preserve"> 2</t>
    </r>
    <r>
      <rPr>
        <sz val="10"/>
        <rFont val="CG Times"/>
        <family val="1"/>
      </rPr>
      <t xml:space="preserve">  Provisional</t>
    </r>
  </si>
  <si>
    <r>
      <t xml:space="preserve">2006 </t>
    </r>
    <r>
      <rPr>
        <b/>
        <vertAlign val="superscript"/>
        <sz val="10"/>
        <rFont val="CG Times (W1)"/>
        <family val="0"/>
      </rPr>
      <t>1</t>
    </r>
  </si>
  <si>
    <r>
      <t xml:space="preserve">2007 </t>
    </r>
    <r>
      <rPr>
        <b/>
        <vertAlign val="superscript"/>
        <sz val="10"/>
        <rFont val="CG Times (W1)"/>
        <family val="0"/>
      </rPr>
      <t>2</t>
    </r>
  </si>
  <si>
    <r>
      <t xml:space="preserve">2006 </t>
    </r>
    <r>
      <rPr>
        <b/>
        <vertAlign val="superscript"/>
        <sz val="10"/>
        <rFont val="CG Times"/>
        <family val="1"/>
      </rPr>
      <t>1</t>
    </r>
  </si>
  <si>
    <r>
      <t>2007</t>
    </r>
    <r>
      <rPr>
        <b/>
        <vertAlign val="superscript"/>
        <sz val="10"/>
        <rFont val="CG Times (W1)"/>
        <family val="0"/>
      </rPr>
      <t xml:space="preserve"> 2</t>
    </r>
  </si>
  <si>
    <r>
      <t>1</t>
    </r>
    <r>
      <rPr>
        <sz val="10"/>
        <rFont val="CG Times"/>
        <family val="1"/>
      </rPr>
      <t xml:space="preserve"> Revised                  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 xml:space="preserve">  Provisional                         </t>
    </r>
  </si>
  <si>
    <r>
      <t xml:space="preserve">1 </t>
    </r>
    <r>
      <rPr>
        <sz val="10"/>
        <rFont val="CG Times (W1)"/>
        <family val="0"/>
      </rPr>
      <t xml:space="preserve">Revised      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 Provisional</t>
    </r>
    <r>
      <rPr>
        <vertAlign val="superscript"/>
        <sz val="10"/>
        <rFont val="CG Times (W1)"/>
        <family val="0"/>
      </rPr>
      <t xml:space="preserve">      </t>
    </r>
    <r>
      <rPr>
        <sz val="10"/>
        <rFont val="CG Times (W1)"/>
        <family val="0"/>
      </rPr>
      <t xml:space="preserve">      </t>
    </r>
  </si>
  <si>
    <r>
      <t xml:space="preserve">2007 </t>
    </r>
    <r>
      <rPr>
        <b/>
        <vertAlign val="superscript"/>
        <sz val="10"/>
        <rFont val="CG Times"/>
        <family val="0"/>
      </rPr>
      <t>2</t>
    </r>
  </si>
  <si>
    <r>
      <t xml:space="preserve">2007 </t>
    </r>
    <r>
      <rPr>
        <b/>
        <vertAlign val="superscript"/>
        <sz val="10"/>
        <rFont val="CG Times"/>
        <family val="1"/>
      </rPr>
      <t>2</t>
    </r>
  </si>
  <si>
    <r>
      <t xml:space="preserve">   Hong Kong (S.A.R) </t>
    </r>
    <r>
      <rPr>
        <vertAlign val="superscript"/>
        <sz val="10"/>
        <rFont val="CG Times"/>
        <family val="1"/>
      </rPr>
      <t>3</t>
    </r>
  </si>
  <si>
    <r>
      <t>1</t>
    </r>
    <r>
      <rPr>
        <sz val="10"/>
        <rFont val="CG Times"/>
        <family val="1"/>
      </rPr>
      <t xml:space="preserve"> Revised              </t>
    </r>
    <r>
      <rPr>
        <vertAlign val="superscript"/>
        <sz val="10"/>
        <rFont val="CG Times"/>
        <family val="1"/>
      </rPr>
      <t xml:space="preserve"> 2</t>
    </r>
    <r>
      <rPr>
        <sz val="10"/>
        <rFont val="CG Times"/>
        <family val="1"/>
      </rPr>
      <t xml:space="preserve"> Provisional         </t>
    </r>
    <r>
      <rPr>
        <vertAlign val="superscript"/>
        <sz val="10"/>
        <rFont val="CG Times"/>
        <family val="1"/>
      </rPr>
      <t xml:space="preserve"> 3 </t>
    </r>
    <r>
      <rPr>
        <sz val="10"/>
        <rFont val="CG Times"/>
        <family val="1"/>
      </rPr>
      <t>Special Administrative Region of China</t>
    </r>
  </si>
  <si>
    <r>
      <t xml:space="preserve">    Hong Kong (S.A.R)</t>
    </r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</t>
    </r>
  </si>
  <si>
    <r>
      <t>1</t>
    </r>
    <r>
      <rPr>
        <sz val="10"/>
        <rFont val="CG Times"/>
        <family val="1"/>
      </rPr>
      <t xml:space="preserve"> Revised       </t>
    </r>
    <r>
      <rPr>
        <vertAlign val="superscript"/>
        <sz val="10"/>
        <rFont val="CG Times"/>
        <family val="1"/>
      </rPr>
      <t xml:space="preserve">  2</t>
    </r>
    <r>
      <rPr>
        <sz val="10"/>
        <rFont val="CG Times"/>
        <family val="1"/>
      </rPr>
      <t xml:space="preserve"> Provisional </t>
    </r>
    <r>
      <rPr>
        <vertAlign val="superscript"/>
        <sz val="10"/>
        <rFont val="CG Times"/>
        <family val="1"/>
      </rPr>
      <t xml:space="preserve">               </t>
    </r>
  </si>
  <si>
    <t>Table 1.12  - Net EOE* exports, 2006 - 2007</t>
  </si>
  <si>
    <t>Table 1.13 - EOE* exports of selected commodities by section, 2006 - 2007</t>
  </si>
  <si>
    <t>Table 1.14 - EOE* imports of selected commodities by section, 2006 - 2007</t>
  </si>
  <si>
    <t>Table 1.15 - EOE* exports by country of destination, 2006 - 2007</t>
  </si>
  <si>
    <t>Table 1.16 - EOE* imports by  country of origin, 2006 - 2007</t>
  </si>
  <si>
    <t>Sept. 07 to Dec. 07</t>
  </si>
  <si>
    <t>Dec. 06 to Dec. 07</t>
  </si>
  <si>
    <r>
      <t>2006</t>
    </r>
    <r>
      <rPr>
        <b/>
        <u val="single"/>
        <vertAlign val="superscript"/>
        <sz val="10"/>
        <rFont val="Times New Roman"/>
        <family val="1"/>
      </rPr>
      <t xml:space="preserve"> 1</t>
    </r>
  </si>
  <si>
    <t>* EOE consist of all those enterprises, previously operating with an EPZ certificate, and those enterprises manufacturing goods for exports and holding a registration certificate issued by the Board of Investment.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</si>
</sst>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"/>
    <numFmt numFmtId="173" formatCode="\(#,##0\)\ \ \ \ "/>
    <numFmt numFmtId="174" formatCode="\(#,##0\)"/>
    <numFmt numFmtId="175" formatCode="\(\-#,##0\)"/>
    <numFmt numFmtId="176" formatCode="#,##0\ "/>
    <numFmt numFmtId="177" formatCode="#,##0\ \ "/>
    <numFmt numFmtId="178" formatCode="General\ \ \ \ \ \ \ \ \ \ \ \ \ \ \ \ \ \ \ \ \ \ \ \ \ \ \ \ \ \ \ \ \ \ \ \ \ \ \ \ \ \ \ \ \ \ \ \ \ \ \ \ "/>
    <numFmt numFmtId="179" formatCode="\+#,##0\ \ "/>
    <numFmt numFmtId="180" formatCode="0.0\ \ "/>
    <numFmt numFmtId="181" formatCode="\(General\)\ \ "/>
    <numFmt numFmtId="182" formatCode="\+0.0\ \ "/>
    <numFmt numFmtId="183" formatCode="#,##0\ \ \ "/>
    <numFmt numFmtId="184" formatCode="\(#,##0\)\ \ "/>
    <numFmt numFmtId="185" formatCode="\+#,##0\ "/>
    <numFmt numFmtId="186" formatCode="\(#,##0\)\ \ \ \ \ \ "/>
    <numFmt numFmtId="187" formatCode="\-#,##0\ \ \ \ \ "/>
    <numFmt numFmtId="188" formatCode="#,##0\ \ \ \ \ \ \ "/>
    <numFmt numFmtId="189" formatCode="\(#,##0\)\ \ \ \ \ \ \ "/>
    <numFmt numFmtId="190" formatCode="#,##0\ \ \ \ \ \ "/>
    <numFmt numFmtId="191" formatCode="#,##0\ \ \ \ \ \ \ \ "/>
    <numFmt numFmtId="192" formatCode="\(#,##0\)\ \ \ "/>
    <numFmt numFmtId="193" formatCode="\(#,##0\)\ "/>
    <numFmt numFmtId="194" formatCode="\ \ #,##0"/>
    <numFmt numFmtId="195" formatCode="#,##0\ \ \ \ \ \ \ \ \ "/>
    <numFmt numFmtId="196" formatCode="\ \ \ \ #,##0"/>
    <numFmt numFmtId="197" formatCode="mmmm\ yyyy"/>
    <numFmt numFmtId="198" formatCode="0."/>
    <numFmt numFmtId="199" formatCode="\(0\)"/>
    <numFmt numFmtId="200" formatCode="m\ \-yy"/>
    <numFmt numFmtId="201" formatCode="\ #,##0\ \ \ \ \ "/>
    <numFmt numFmtId="202" formatCode="\-0.0\ \ \ "/>
    <numFmt numFmtId="203" formatCode="\-#,##0\ \ \ "/>
    <numFmt numFmtId="204" formatCode="0\ \ "/>
    <numFmt numFmtId="205" formatCode="\ \ 0"/>
    <numFmt numFmtId="206" formatCode="#,##0\ \ \ \ \ \ \ \ \ \ "/>
    <numFmt numFmtId="207" formatCode="0\ \ \ \ \ \ \ \ \ \ "/>
    <numFmt numFmtId="208" formatCode="0\ \ \ \ \ \ \ \ "/>
    <numFmt numFmtId="209" formatCode="0\ \ \ \ \ \ \ "/>
    <numFmt numFmtId="210" formatCode="0\ \ \ \ \ \ \ \ \ "/>
    <numFmt numFmtId="211" formatCode="\(#,##0\)\ \ \ \ \ \ \ \ \ "/>
    <numFmt numFmtId="212" formatCode="#,##0;[Red]#,##0"/>
    <numFmt numFmtId="213" formatCode="\ \ \ \ \ \ \-\ \ "/>
    <numFmt numFmtId="214" formatCode="\ \ \ \-\ \ "/>
    <numFmt numFmtId="215" formatCode="\ \ \ \-\ \ \ \ "/>
    <numFmt numFmtId="216" formatCode="#,##0\ \ \ \ \ "/>
    <numFmt numFmtId="217" formatCode="0\ \ \ \ "/>
    <numFmt numFmtId="218" formatCode="\ \ \ \ \-\ \ "/>
    <numFmt numFmtId="219" formatCode="\ \ \ \-\ \ \ "/>
    <numFmt numFmtId="220" formatCode="General\ \ "/>
    <numFmt numFmtId="221" formatCode="\ \ \ \-\ \ \ \ \ "/>
    <numFmt numFmtId="222" formatCode="\ \ \ \-\ "/>
    <numFmt numFmtId="223" formatCode="\ \ \ \-\ \ \ \ \ \ "/>
    <numFmt numFmtId="224" formatCode="0.0"/>
    <numFmt numFmtId="225" formatCode="\ \ \ \ \ \-\ \ "/>
    <numFmt numFmtId="226" formatCode="\(_)"/>
  </numFmts>
  <fonts count="65">
    <font>
      <sz val="10"/>
      <name val="Arial"/>
      <family val="0"/>
    </font>
    <font>
      <sz val="10"/>
      <name val="Helv"/>
      <family val="0"/>
    </font>
    <font>
      <sz val="10"/>
      <name val="MS Sans Serif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2"/>
      <name val="Times New Roman"/>
      <family val="1"/>
    </font>
    <font>
      <sz val="10"/>
      <name val="Microsoft Sans Serif"/>
      <family val="2"/>
    </font>
    <font>
      <b/>
      <sz val="10"/>
      <name val="Microsoft Sans Serif"/>
      <family val="2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G 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G Times"/>
      <family val="1"/>
    </font>
    <font>
      <u val="single"/>
      <sz val="14"/>
      <name val="CG Times"/>
      <family val="1"/>
    </font>
    <font>
      <b/>
      <sz val="12"/>
      <name val="CG Times"/>
      <family val="1"/>
    </font>
    <font>
      <u val="single"/>
      <sz val="10"/>
      <name val="CG Times"/>
      <family val="1"/>
    </font>
    <font>
      <b/>
      <sz val="11"/>
      <name val="CG Times"/>
      <family val="1"/>
    </font>
    <font>
      <u val="single"/>
      <sz val="11"/>
      <name val="CG Times"/>
      <family val="1"/>
    </font>
    <font>
      <sz val="11"/>
      <name val="CG Times"/>
      <family val="1"/>
    </font>
    <font>
      <sz val="10"/>
      <name val="CG Times (W1)"/>
      <family val="0"/>
    </font>
    <font>
      <b/>
      <vertAlign val="superscript"/>
      <sz val="11"/>
      <name val="CG Times"/>
      <family val="0"/>
    </font>
    <font>
      <i/>
      <sz val="11"/>
      <name val="CG Times"/>
      <family val="1"/>
    </font>
    <font>
      <vertAlign val="superscript"/>
      <sz val="10"/>
      <name val="CG Times"/>
      <family val="1"/>
    </font>
    <font>
      <b/>
      <sz val="14"/>
      <name val="CG Times (W1)"/>
      <family val="0"/>
    </font>
    <font>
      <b/>
      <sz val="12"/>
      <name val="CG Times (W1)"/>
      <family val="0"/>
    </font>
    <font>
      <sz val="12"/>
      <name val="CG Times (W1)"/>
      <family val="0"/>
    </font>
    <font>
      <b/>
      <sz val="10"/>
      <name val="CG Times (W1)"/>
      <family val="0"/>
    </font>
    <font>
      <b/>
      <vertAlign val="superscript"/>
      <sz val="10"/>
      <name val="CG Times (W1)"/>
      <family val="0"/>
    </font>
    <font>
      <b/>
      <vertAlign val="superscript"/>
      <sz val="10"/>
      <name val="CG Times"/>
      <family val="1"/>
    </font>
    <font>
      <b/>
      <sz val="10"/>
      <name val="CG Times"/>
      <family val="1"/>
    </font>
    <font>
      <b/>
      <u val="single"/>
      <sz val="10"/>
      <name val="CG Times (W1)"/>
      <family val="0"/>
    </font>
    <font>
      <b/>
      <u val="single"/>
      <sz val="10"/>
      <name val="CG Times"/>
      <family val="1"/>
    </font>
    <font>
      <b/>
      <sz val="10"/>
      <name val="Helv"/>
      <family val="0"/>
    </font>
    <font>
      <b/>
      <sz val="10"/>
      <color indexed="8"/>
      <name val="CG Times"/>
      <family val="1"/>
    </font>
    <font>
      <i/>
      <sz val="10"/>
      <name val="CG Times (W1)"/>
      <family val="0"/>
    </font>
    <font>
      <i/>
      <sz val="10"/>
      <name val="CG Times"/>
      <family val="1"/>
    </font>
    <font>
      <vertAlign val="superscript"/>
      <sz val="10"/>
      <name val="CG Times (W1)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9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6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6">
    <xf numFmtId="0" fontId="0" fillId="0" borderId="0" xfId="0" applyAlignment="1">
      <alignment/>
    </xf>
    <xf numFmtId="0" fontId="5" fillId="0" borderId="10" xfId="60" applyNumberFormat="1" applyFont="1" applyBorder="1" applyAlignment="1" applyProtection="1">
      <alignment horizontal="right"/>
      <protection/>
    </xf>
    <xf numFmtId="0" fontId="6" fillId="0" borderId="0" xfId="60" applyFont="1">
      <alignment/>
      <protection/>
    </xf>
    <xf numFmtId="0" fontId="8" fillId="0" borderId="0" xfId="63" applyFont="1">
      <alignment/>
      <protection/>
    </xf>
    <xf numFmtId="0" fontId="3" fillId="0" borderId="0" xfId="63" applyFont="1">
      <alignment/>
      <protection/>
    </xf>
    <xf numFmtId="0" fontId="7" fillId="0" borderId="0" xfId="63" applyFont="1">
      <alignment/>
      <protection/>
    </xf>
    <xf numFmtId="0" fontId="3" fillId="0" borderId="11" xfId="63" applyFont="1" applyBorder="1" applyAlignment="1">
      <alignment horizontal="centerContinuous" vertical="center"/>
      <protection/>
    </xf>
    <xf numFmtId="0" fontId="7" fillId="0" borderId="11" xfId="63" applyFont="1" applyBorder="1" applyAlignment="1">
      <alignment horizontal="centerContinuous"/>
      <protection/>
    </xf>
    <xf numFmtId="0" fontId="7" fillId="0" borderId="12" xfId="63" applyFont="1" applyBorder="1" applyAlignment="1">
      <alignment horizontal="centerContinuous"/>
      <protection/>
    </xf>
    <xf numFmtId="17" fontId="7" fillId="0" borderId="13" xfId="63" applyNumberFormat="1" applyFont="1" applyBorder="1" applyAlignment="1">
      <alignment horizontal="centerContinuous" vertical="center"/>
      <protection/>
    </xf>
    <xf numFmtId="17" fontId="7" fillId="0" borderId="10" xfId="63" applyNumberFormat="1" applyFont="1" applyBorder="1" applyAlignment="1">
      <alignment horizontal="centerContinuous" vertical="center"/>
      <protection/>
    </xf>
    <xf numFmtId="0" fontId="7" fillId="0" borderId="14" xfId="63" applyFont="1" applyBorder="1" applyAlignment="1">
      <alignment horizontal="centerContinuous" vertical="center"/>
      <protection/>
    </xf>
    <xf numFmtId="0" fontId="7" fillId="0" borderId="0" xfId="63" applyFont="1" applyAlignment="1">
      <alignment vertical="center"/>
      <protection/>
    </xf>
    <xf numFmtId="17" fontId="7" fillId="0" borderId="15" xfId="63" applyNumberFormat="1" applyFont="1" applyBorder="1" applyAlignment="1">
      <alignment horizontal="centerContinuous" vertical="center"/>
      <protection/>
    </xf>
    <xf numFmtId="17" fontId="7" fillId="0" borderId="16" xfId="63" applyNumberFormat="1" applyFont="1" applyBorder="1" applyAlignment="1">
      <alignment horizontal="centerContinuous" vertical="center"/>
      <protection/>
    </xf>
    <xf numFmtId="17" fontId="7" fillId="0" borderId="12" xfId="63" applyNumberFormat="1" applyFont="1" applyBorder="1" applyAlignment="1">
      <alignment horizontal="centerContinuous" vertical="center"/>
      <protection/>
    </xf>
    <xf numFmtId="17" fontId="7" fillId="0" borderId="17" xfId="63" applyNumberFormat="1" applyFont="1" applyBorder="1" applyAlignment="1">
      <alignment horizontal="centerContinuous" vertical="center"/>
      <protection/>
    </xf>
    <xf numFmtId="3" fontId="7" fillId="0" borderId="0" xfId="63" applyNumberFormat="1" applyFont="1" applyBorder="1" applyAlignment="1">
      <alignment horizontal="right"/>
      <protection/>
    </xf>
    <xf numFmtId="3" fontId="7" fillId="0" borderId="18" xfId="63" applyNumberFormat="1" applyFont="1" applyBorder="1" applyAlignment="1">
      <alignment/>
      <protection/>
    </xf>
    <xf numFmtId="174" fontId="7" fillId="0" borderId="19" xfId="63" applyNumberFormat="1" applyFont="1" applyBorder="1" applyAlignment="1">
      <alignment horizontal="right"/>
      <protection/>
    </xf>
    <xf numFmtId="192" fontId="7" fillId="0" borderId="18" xfId="63" applyNumberFormat="1" applyFont="1" applyBorder="1" applyAlignment="1">
      <alignment/>
      <protection/>
    </xf>
    <xf numFmtId="3" fontId="7" fillId="0" borderId="0" xfId="63" applyNumberFormat="1" applyFont="1" applyBorder="1" applyAlignment="1">
      <alignment horizontal="right" vertical="center"/>
      <protection/>
    </xf>
    <xf numFmtId="3" fontId="3" fillId="0" borderId="12" xfId="63" applyNumberFormat="1" applyFont="1" applyBorder="1" applyAlignment="1">
      <alignment vertical="center"/>
      <protection/>
    </xf>
    <xf numFmtId="176" fontId="7" fillId="0" borderId="18" xfId="65" applyNumberFormat="1" applyFont="1" applyBorder="1" applyAlignment="1">
      <alignment horizontal="center"/>
      <protection/>
    </xf>
    <xf numFmtId="0" fontId="11" fillId="0" borderId="0" xfId="65" applyFont="1">
      <alignment/>
      <protection/>
    </xf>
    <xf numFmtId="0" fontId="8" fillId="0" borderId="0" xfId="67" applyFont="1">
      <alignment/>
      <protection/>
    </xf>
    <xf numFmtId="3" fontId="3" fillId="0" borderId="16" xfId="67" applyNumberFormat="1" applyFont="1" applyBorder="1" applyAlignment="1">
      <alignment vertical="center"/>
      <protection/>
    </xf>
    <xf numFmtId="0" fontId="7" fillId="0" borderId="0" xfId="67" applyFont="1">
      <alignment/>
      <protection/>
    </xf>
    <xf numFmtId="3" fontId="7" fillId="0" borderId="20" xfId="63" applyNumberFormat="1" applyFont="1" applyBorder="1" applyAlignment="1">
      <alignment horizontal="right"/>
      <protection/>
    </xf>
    <xf numFmtId="3" fontId="7" fillId="0" borderId="18" xfId="63" applyNumberFormat="1" applyFont="1" applyBorder="1" applyAlignment="1">
      <alignment horizontal="right"/>
      <protection/>
    </xf>
    <xf numFmtId="3" fontId="7" fillId="0" borderId="0" xfId="64" applyNumberFormat="1" applyFont="1" applyBorder="1" applyAlignment="1">
      <alignment horizontal="right"/>
      <protection/>
    </xf>
    <xf numFmtId="3" fontId="7" fillId="0" borderId="19" xfId="64" applyNumberFormat="1" applyFont="1" applyBorder="1" applyAlignment="1">
      <alignment horizontal="right"/>
      <protection/>
    </xf>
    <xf numFmtId="3" fontId="7" fillId="0" borderId="20" xfId="64" applyNumberFormat="1" applyFont="1" applyBorder="1" applyAlignment="1">
      <alignment horizontal="right"/>
      <protection/>
    </xf>
    <xf numFmtId="3" fontId="7" fillId="0" borderId="21" xfId="64" applyNumberFormat="1" applyFont="1" applyBorder="1" applyAlignment="1">
      <alignment horizontal="right"/>
      <protection/>
    </xf>
    <xf numFmtId="201" fontId="3" fillId="0" borderId="18" xfId="65" applyNumberFormat="1" applyFont="1" applyBorder="1" applyAlignment="1">
      <alignment horizontal="center"/>
      <protection/>
    </xf>
    <xf numFmtId="1" fontId="3" fillId="0" borderId="22" xfId="65" applyNumberFormat="1" applyFont="1" applyBorder="1" applyAlignment="1">
      <alignment horizontal="center"/>
      <protection/>
    </xf>
    <xf numFmtId="3" fontId="7" fillId="0" borderId="22" xfId="65" applyNumberFormat="1" applyFont="1" applyBorder="1" applyAlignment="1">
      <alignment horizontal="center"/>
      <protection/>
    </xf>
    <xf numFmtId="3" fontId="3" fillId="0" borderId="11" xfId="67" applyNumberFormat="1" applyFont="1" applyBorder="1" applyAlignment="1">
      <alignment vertical="center"/>
      <protection/>
    </xf>
    <xf numFmtId="3" fontId="3" fillId="0" borderId="23" xfId="67" applyNumberFormat="1" applyFont="1" applyBorder="1" applyAlignment="1">
      <alignment vertical="center"/>
      <protection/>
    </xf>
    <xf numFmtId="3" fontId="3" fillId="0" borderId="12" xfId="67" applyNumberFormat="1" applyFont="1" applyBorder="1" applyAlignment="1">
      <alignment vertical="center"/>
      <protection/>
    </xf>
    <xf numFmtId="3" fontId="3" fillId="0" borderId="18" xfId="65" applyNumberFormat="1" applyFont="1" applyBorder="1" applyAlignment="1">
      <alignment horizontal="center"/>
      <protection/>
    </xf>
    <xf numFmtId="204" fontId="7" fillId="0" borderId="0" xfId="0" applyNumberFormat="1" applyFont="1" applyAlignment="1">
      <alignment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10" xfId="64" applyNumberFormat="1" applyFont="1" applyBorder="1" applyAlignment="1">
      <alignment horizontal="right"/>
      <protection/>
    </xf>
    <xf numFmtId="0" fontId="8" fillId="0" borderId="0" xfId="66" applyFont="1">
      <alignment/>
      <protection/>
    </xf>
    <xf numFmtId="0" fontId="7" fillId="0" borderId="0" xfId="66" applyFont="1">
      <alignment/>
      <protection/>
    </xf>
    <xf numFmtId="0" fontId="7" fillId="0" borderId="10" xfId="66" applyFont="1" applyBorder="1" applyAlignment="1">
      <alignment horizontal="centerContinuous"/>
      <protection/>
    </xf>
    <xf numFmtId="0" fontId="7" fillId="0" borderId="14" xfId="66" applyFont="1" applyBorder="1" applyAlignment="1">
      <alignment horizontal="centerContinuous"/>
      <protection/>
    </xf>
    <xf numFmtId="17" fontId="3" fillId="0" borderId="25" xfId="66" applyNumberFormat="1" applyFont="1" applyBorder="1" applyAlignment="1">
      <alignment horizontal="centerContinuous" vertical="center"/>
      <protection/>
    </xf>
    <xf numFmtId="0" fontId="7" fillId="0" borderId="25" xfId="66" applyFont="1" applyBorder="1" applyAlignment="1">
      <alignment horizontal="centerContinuous"/>
      <protection/>
    </xf>
    <xf numFmtId="0" fontId="7" fillId="0" borderId="26" xfId="66" applyFont="1" applyBorder="1" applyAlignment="1">
      <alignment horizontal="centerContinuous"/>
      <protection/>
    </xf>
    <xf numFmtId="17" fontId="7" fillId="0" borderId="27" xfId="66" applyNumberFormat="1" applyFont="1" applyBorder="1" applyAlignment="1">
      <alignment horizontal="center" vertical="center"/>
      <protection/>
    </xf>
    <xf numFmtId="17" fontId="7" fillId="0" borderId="28" xfId="66" applyNumberFormat="1" applyFont="1" applyBorder="1" applyAlignment="1">
      <alignment horizontal="center" vertical="center"/>
      <protection/>
    </xf>
    <xf numFmtId="190" fontId="7" fillId="0" borderId="29" xfId="66" applyNumberFormat="1" applyFont="1" applyBorder="1" applyAlignment="1">
      <alignment horizontal="right"/>
      <protection/>
    </xf>
    <xf numFmtId="190" fontId="7" fillId="0" borderId="0" xfId="66" applyNumberFormat="1" applyFont="1" applyAlignment="1">
      <alignment horizontal="right"/>
      <protection/>
    </xf>
    <xf numFmtId="190" fontId="7" fillId="0" borderId="30" xfId="66" applyNumberFormat="1" applyFont="1" applyBorder="1" applyAlignment="1">
      <alignment horizontal="right"/>
      <protection/>
    </xf>
    <xf numFmtId="186" fontId="7" fillId="0" borderId="29" xfId="66" applyNumberFormat="1" applyFont="1" applyBorder="1" applyAlignment="1">
      <alignment horizontal="right"/>
      <protection/>
    </xf>
    <xf numFmtId="186" fontId="7" fillId="0" borderId="0" xfId="66" applyNumberFormat="1" applyFont="1" applyAlignment="1">
      <alignment horizontal="right"/>
      <protection/>
    </xf>
    <xf numFmtId="0" fontId="7" fillId="0" borderId="0" xfId="66" applyFont="1" applyAlignment="1">
      <alignment horizontal="right"/>
      <protection/>
    </xf>
    <xf numFmtId="190" fontId="7" fillId="0" borderId="31" xfId="66" applyNumberFormat="1" applyFont="1" applyBorder="1" applyAlignment="1">
      <alignment horizontal="right"/>
      <protection/>
    </xf>
    <xf numFmtId="190" fontId="3" fillId="0" borderId="32" xfId="66" applyNumberFormat="1" applyFont="1" applyBorder="1" applyAlignment="1">
      <alignment horizontal="right" vertical="center"/>
      <protection/>
    </xf>
    <xf numFmtId="0" fontId="7" fillId="0" borderId="0" xfId="67" applyFont="1" applyAlignment="1">
      <alignment/>
      <protection/>
    </xf>
    <xf numFmtId="17" fontId="3" fillId="0" borderId="33" xfId="67" applyNumberFormat="1" applyFont="1" applyBorder="1" applyAlignment="1">
      <alignment horizontal="centerContinuous" vertical="center"/>
      <protection/>
    </xf>
    <xf numFmtId="0" fontId="7" fillId="0" borderId="33" xfId="67" applyFont="1" applyBorder="1" applyAlignment="1">
      <alignment horizontal="centerContinuous"/>
      <protection/>
    </xf>
    <xf numFmtId="0" fontId="7" fillId="0" borderId="34" xfId="67" applyFont="1" applyBorder="1" applyAlignment="1">
      <alignment horizontal="centerContinuous"/>
      <protection/>
    </xf>
    <xf numFmtId="17" fontId="3" fillId="0" borderId="0" xfId="67" applyNumberFormat="1" applyFont="1" applyBorder="1" applyAlignment="1">
      <alignment horizontal="centerContinuous" vertical="center"/>
      <protection/>
    </xf>
    <xf numFmtId="0" fontId="7" fillId="0" borderId="0" xfId="67" applyFont="1" applyBorder="1" applyAlignment="1">
      <alignment horizontal="centerContinuous"/>
      <protection/>
    </xf>
    <xf numFmtId="0" fontId="7" fillId="0" borderId="18" xfId="67" applyFont="1" applyBorder="1" applyAlignment="1">
      <alignment horizontal="centerContinuous"/>
      <protection/>
    </xf>
    <xf numFmtId="17" fontId="7" fillId="0" borderId="23" xfId="67" applyNumberFormat="1" applyFont="1" applyBorder="1" applyAlignment="1">
      <alignment horizontal="centerContinuous" vertical="center"/>
      <protection/>
    </xf>
    <xf numFmtId="17" fontId="7" fillId="0" borderId="15" xfId="67" applyNumberFormat="1" applyFont="1" applyBorder="1" applyAlignment="1">
      <alignment horizontal="centerContinuous" vertical="center"/>
      <protection/>
    </xf>
    <xf numFmtId="17" fontId="7" fillId="0" borderId="16" xfId="67" applyNumberFormat="1" applyFont="1" applyBorder="1" applyAlignment="1">
      <alignment horizontal="centerContinuous" vertical="center"/>
      <protection/>
    </xf>
    <xf numFmtId="17" fontId="7" fillId="0" borderId="12" xfId="67" applyNumberFormat="1" applyFont="1" applyBorder="1" applyAlignment="1">
      <alignment horizontal="centerContinuous" vertical="center"/>
      <protection/>
    </xf>
    <xf numFmtId="3" fontId="7" fillId="0" borderId="19" xfId="67" applyNumberFormat="1" applyFont="1" applyBorder="1" applyAlignment="1">
      <alignment/>
      <protection/>
    </xf>
    <xf numFmtId="3" fontId="7" fillId="0" borderId="20" xfId="67" applyNumberFormat="1" applyFont="1" applyBorder="1" applyAlignment="1">
      <alignment/>
      <protection/>
    </xf>
    <xf numFmtId="3" fontId="7" fillId="0" borderId="0" xfId="67" applyNumberFormat="1" applyFont="1" applyAlignment="1">
      <alignment/>
      <protection/>
    </xf>
    <xf numFmtId="3" fontId="7" fillId="0" borderId="18" xfId="67" applyNumberFormat="1" applyFont="1" applyBorder="1" applyAlignment="1">
      <alignment/>
      <protection/>
    </xf>
    <xf numFmtId="3" fontId="7" fillId="0" borderId="0" xfId="67" applyNumberFormat="1" applyFont="1">
      <alignment/>
      <protection/>
    </xf>
    <xf numFmtId="174" fontId="7" fillId="0" borderId="19" xfId="67" applyNumberFormat="1" applyFont="1" applyBorder="1" applyAlignment="1">
      <alignment/>
      <protection/>
    </xf>
    <xf numFmtId="174" fontId="7" fillId="0" borderId="20" xfId="67" applyNumberFormat="1" applyFont="1" applyBorder="1" applyAlignment="1">
      <alignment/>
      <protection/>
    </xf>
    <xf numFmtId="174" fontId="7" fillId="0" borderId="0" xfId="67" applyNumberFormat="1" applyFont="1" applyAlignment="1">
      <alignment horizontal="right"/>
      <protection/>
    </xf>
    <xf numFmtId="174" fontId="7" fillId="0" borderId="18" xfId="67" applyNumberFormat="1" applyFont="1" applyBorder="1" applyAlignment="1">
      <alignment/>
      <protection/>
    </xf>
    <xf numFmtId="174" fontId="7" fillId="0" borderId="0" xfId="67" applyNumberFormat="1" applyFont="1" applyAlignment="1">
      <alignment/>
      <protection/>
    </xf>
    <xf numFmtId="3" fontId="7" fillId="0" borderId="31" xfId="67" applyNumberFormat="1" applyFont="1" applyBorder="1" applyAlignment="1">
      <alignment/>
      <protection/>
    </xf>
    <xf numFmtId="3" fontId="7" fillId="0" borderId="0" xfId="67" applyNumberFormat="1" applyFont="1" applyBorder="1" applyAlignment="1">
      <alignment/>
      <protection/>
    </xf>
    <xf numFmtId="190" fontId="7" fillId="0" borderId="0" xfId="67" applyNumberFormat="1" applyFont="1">
      <alignment/>
      <protection/>
    </xf>
    <xf numFmtId="0" fontId="13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0" xfId="61" applyFont="1" applyAlignment="1">
      <alignment horizontal="left"/>
      <protection/>
    </xf>
    <xf numFmtId="0" fontId="7" fillId="0" borderId="0" xfId="61" applyFont="1" applyAlignment="1">
      <alignment horizontal="centerContinuous"/>
      <protection/>
    </xf>
    <xf numFmtId="0" fontId="7" fillId="0" borderId="0" xfId="61" applyFont="1" applyBorder="1">
      <alignment/>
      <protection/>
    </xf>
    <xf numFmtId="0" fontId="3" fillId="0" borderId="13" xfId="61" applyFont="1" applyBorder="1" applyAlignment="1">
      <alignment horizontal="centerContinuous"/>
      <protection/>
    </xf>
    <xf numFmtId="0" fontId="3" fillId="0" borderId="10" xfId="61" applyFont="1" applyBorder="1" applyAlignment="1">
      <alignment horizontal="centerContinuous" vertical="center"/>
      <protection/>
    </xf>
    <xf numFmtId="0" fontId="7" fillId="0" borderId="33" xfId="61" applyFont="1" applyBorder="1" applyAlignment="1">
      <alignment horizontal="centerContinuous" vertical="center"/>
      <protection/>
    </xf>
    <xf numFmtId="0" fontId="7" fillId="0" borderId="33" xfId="61" applyFont="1" applyBorder="1" applyAlignment="1">
      <alignment horizontal="centerContinuous"/>
      <protection/>
    </xf>
    <xf numFmtId="0" fontId="7" fillId="0" borderId="35" xfId="61" applyFont="1" applyBorder="1">
      <alignment/>
      <protection/>
    </xf>
    <xf numFmtId="0" fontId="7" fillId="0" borderId="36" xfId="61" applyFont="1" applyBorder="1">
      <alignment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8" xfId="61" applyFont="1" applyBorder="1" applyAlignment="1">
      <alignment horizontal="center" vertical="center"/>
      <protection/>
    </xf>
    <xf numFmtId="198" fontId="3" fillId="0" borderId="35" xfId="61" applyNumberFormat="1" applyFont="1" applyBorder="1" applyAlignment="1">
      <alignment horizontal="left"/>
      <protection/>
    </xf>
    <xf numFmtId="210" fontId="3" fillId="0" borderId="20" xfId="61" applyNumberFormat="1" applyFont="1" applyBorder="1">
      <alignment/>
      <protection/>
    </xf>
    <xf numFmtId="208" fontId="3" fillId="0" borderId="0" xfId="61" applyNumberFormat="1" applyFont="1" applyBorder="1" applyAlignment="1">
      <alignment/>
      <protection/>
    </xf>
    <xf numFmtId="198" fontId="10" fillId="0" borderId="35" xfId="61" applyNumberFormat="1" applyFont="1" applyBorder="1" applyAlignment="1">
      <alignment/>
      <protection/>
    </xf>
    <xf numFmtId="210" fontId="7" fillId="0" borderId="20" xfId="61" applyNumberFormat="1" applyFont="1" applyBorder="1">
      <alignment/>
      <protection/>
    </xf>
    <xf numFmtId="198" fontId="7" fillId="0" borderId="35" xfId="61" applyNumberFormat="1" applyFont="1" applyBorder="1">
      <alignment/>
      <protection/>
    </xf>
    <xf numFmtId="198" fontId="3" fillId="0" borderId="35" xfId="61" applyNumberFormat="1" applyFont="1" applyBorder="1">
      <alignment/>
      <protection/>
    </xf>
    <xf numFmtId="0" fontId="3" fillId="0" borderId="35" xfId="61" applyFont="1" applyBorder="1">
      <alignment/>
      <protection/>
    </xf>
    <xf numFmtId="0" fontId="10" fillId="0" borderId="35" xfId="61" applyFont="1" applyBorder="1">
      <alignment/>
      <protection/>
    </xf>
    <xf numFmtId="0" fontId="7" fillId="0" borderId="20" xfId="61" applyFont="1" applyBorder="1">
      <alignment/>
      <protection/>
    </xf>
    <xf numFmtId="0" fontId="3" fillId="0" borderId="17" xfId="61" applyFont="1" applyBorder="1" applyAlignment="1">
      <alignment horizontal="centerContinuous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8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10" xfId="62" applyFont="1" applyBorder="1" applyAlignment="1">
      <alignment horizontal="centerContinuous"/>
      <protection/>
    </xf>
    <xf numFmtId="0" fontId="7" fillId="0" borderId="14" xfId="62" applyFont="1" applyBorder="1" applyAlignment="1">
      <alignment horizontal="centerContinuous"/>
      <protection/>
    </xf>
    <xf numFmtId="3" fontId="7" fillId="0" borderId="20" xfId="62" applyNumberFormat="1" applyFont="1" applyBorder="1" applyAlignment="1">
      <alignment horizontal="centerContinuous" vertical="center"/>
      <protection/>
    </xf>
    <xf numFmtId="3" fontId="7" fillId="0" borderId="18" xfId="62" applyNumberFormat="1" applyFont="1" applyBorder="1" applyAlignment="1">
      <alignment horizontal="centerContinuous"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62" applyFont="1" applyAlignment="1">
      <alignment horizontal="centerContinuous" vertical="center"/>
      <protection/>
    </xf>
    <xf numFmtId="3" fontId="7" fillId="0" borderId="22" xfId="62" applyNumberFormat="1" applyFont="1" applyBorder="1" applyAlignment="1">
      <alignment horizontal="centerContinuous" vertical="center"/>
      <protection/>
    </xf>
    <xf numFmtId="17" fontId="7" fillId="0" borderId="39" xfId="0" applyNumberFormat="1" applyFont="1" applyBorder="1" applyAlignment="1">
      <alignment horizontal="center" vertical="center"/>
    </xf>
    <xf numFmtId="17" fontId="7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33" xfId="0" applyFont="1" applyBorder="1" applyAlignment="1">
      <alignment horizontal="centerContinuous" vertical="center"/>
    </xf>
    <xf numFmtId="0" fontId="7" fillId="0" borderId="34" xfId="0" applyFont="1" applyBorder="1" applyAlignment="1">
      <alignment horizontal="centerContinuous" vertical="center"/>
    </xf>
    <xf numFmtId="0" fontId="3" fillId="0" borderId="34" xfId="0" applyFont="1" applyBorder="1" applyAlignment="1">
      <alignment horizontal="centerContinuous" vertical="center"/>
    </xf>
    <xf numFmtId="0" fontId="7" fillId="0" borderId="0" xfId="60" applyFont="1">
      <alignment/>
      <protection/>
    </xf>
    <xf numFmtId="176" fontId="7" fillId="0" borderId="0" xfId="60" applyNumberFormat="1" applyFont="1">
      <alignment/>
      <protection/>
    </xf>
    <xf numFmtId="0" fontId="5" fillId="0" borderId="0" xfId="60" applyFont="1" applyAlignment="1">
      <alignment horizontal="right"/>
      <protection/>
    </xf>
    <xf numFmtId="0" fontId="7" fillId="0" borderId="0" xfId="60" applyFont="1" applyBorder="1">
      <alignment/>
      <protection/>
    </xf>
    <xf numFmtId="176" fontId="3" fillId="0" borderId="0" xfId="60" applyNumberFormat="1" applyFont="1">
      <alignment/>
      <protection/>
    </xf>
    <xf numFmtId="0" fontId="7" fillId="0" borderId="13" xfId="60" applyFont="1" applyBorder="1">
      <alignment/>
      <protection/>
    </xf>
    <xf numFmtId="1" fontId="5" fillId="0" borderId="10" xfId="60" applyNumberFormat="1" applyFont="1" applyBorder="1" applyAlignment="1" applyProtection="1">
      <alignment horizontal="right"/>
      <protection/>
    </xf>
    <xf numFmtId="0" fontId="7" fillId="0" borderId="35" xfId="60" applyFont="1" applyBorder="1" applyAlignment="1">
      <alignment horizontal="center"/>
      <protection/>
    </xf>
    <xf numFmtId="0" fontId="3" fillId="0" borderId="35" xfId="60" applyFont="1" applyBorder="1" applyAlignment="1">
      <alignment horizontal="left"/>
      <protection/>
    </xf>
    <xf numFmtId="0" fontId="7" fillId="0" borderId="35" xfId="60" applyFont="1" applyBorder="1">
      <alignment/>
      <protection/>
    </xf>
    <xf numFmtId="0" fontId="3" fillId="0" borderId="35" xfId="60" applyFont="1" applyBorder="1">
      <alignment/>
      <protection/>
    </xf>
    <xf numFmtId="180" fontId="7" fillId="0" borderId="0" xfId="60" applyNumberFormat="1" applyFont="1">
      <alignment/>
      <protection/>
    </xf>
    <xf numFmtId="0" fontId="3" fillId="0" borderId="35" xfId="60" applyFont="1" applyBorder="1" applyAlignment="1">
      <alignment/>
      <protection/>
    </xf>
    <xf numFmtId="0" fontId="7" fillId="0" borderId="36" xfId="60" applyFont="1" applyBorder="1">
      <alignment/>
      <protection/>
    </xf>
    <xf numFmtId="176" fontId="7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>
      <alignment/>
      <protection/>
    </xf>
    <xf numFmtId="0" fontId="8" fillId="0" borderId="0" xfId="64" applyFont="1" applyAlignment="1">
      <alignment horizontal="left"/>
      <protection/>
    </xf>
    <xf numFmtId="0" fontId="3" fillId="0" borderId="0" xfId="64" applyFont="1" applyAlignment="1">
      <alignment horizontal="left"/>
      <protection/>
    </xf>
    <xf numFmtId="0" fontId="3" fillId="0" borderId="0" xfId="64" applyFont="1">
      <alignment/>
      <protection/>
    </xf>
    <xf numFmtId="0" fontId="7" fillId="0" borderId="0" xfId="64" applyFont="1" applyAlignment="1">
      <alignment horizontal="left"/>
      <protection/>
    </xf>
    <xf numFmtId="0" fontId="7" fillId="0" borderId="0" xfId="64" applyFont="1">
      <alignment/>
      <protection/>
    </xf>
    <xf numFmtId="0" fontId="3" fillId="0" borderId="10" xfId="64" applyNumberFormat="1" applyFont="1" applyBorder="1" applyAlignment="1">
      <alignment horizontal="centerContinuous" vertical="center"/>
      <protection/>
    </xf>
    <xf numFmtId="0" fontId="7" fillId="0" borderId="10" xfId="64" applyFont="1" applyBorder="1" applyAlignment="1">
      <alignment horizontal="centerContinuous"/>
      <protection/>
    </xf>
    <xf numFmtId="0" fontId="7" fillId="0" borderId="33" xfId="64" applyFont="1" applyBorder="1" applyAlignment="1">
      <alignment horizontal="centerContinuous"/>
      <protection/>
    </xf>
    <xf numFmtId="0" fontId="7" fillId="0" borderId="12" xfId="64" applyFont="1" applyBorder="1">
      <alignment/>
      <protection/>
    </xf>
    <xf numFmtId="17" fontId="3" fillId="0" borderId="10" xfId="64" applyNumberFormat="1" applyFont="1" applyBorder="1" applyAlignment="1">
      <alignment horizontal="centerContinuous" vertical="center"/>
      <protection/>
    </xf>
    <xf numFmtId="0" fontId="7" fillId="0" borderId="18" xfId="64" applyFont="1" applyBorder="1">
      <alignment/>
      <protection/>
    </xf>
    <xf numFmtId="0" fontId="7" fillId="0" borderId="28" xfId="64" applyFont="1" applyBorder="1" applyAlignment="1">
      <alignment horizontal="centerContinuous" vertical="center"/>
      <protection/>
    </xf>
    <xf numFmtId="17" fontId="7" fillId="0" borderId="40" xfId="64" applyNumberFormat="1" applyFont="1" applyBorder="1" applyAlignment="1">
      <alignment horizontal="centerContinuous" vertical="center"/>
      <protection/>
    </xf>
    <xf numFmtId="0" fontId="7" fillId="0" borderId="27" xfId="64" applyFont="1" applyBorder="1" applyAlignment="1">
      <alignment horizontal="centerContinuous" vertical="center"/>
      <protection/>
    </xf>
    <xf numFmtId="0" fontId="7" fillId="0" borderId="39" xfId="64" applyFont="1" applyBorder="1" applyAlignment="1">
      <alignment horizontal="centerContinuous" vertical="center"/>
      <protection/>
    </xf>
    <xf numFmtId="0" fontId="7" fillId="0" borderId="41" xfId="64" applyFont="1" applyBorder="1" applyAlignment="1">
      <alignment horizontal="centerContinuous" vertical="center"/>
      <protection/>
    </xf>
    <xf numFmtId="0" fontId="7" fillId="0" borderId="42" xfId="64" applyFont="1" applyBorder="1">
      <alignment/>
      <protection/>
    </xf>
    <xf numFmtId="3" fontId="7" fillId="0" borderId="0" xfId="64" applyNumberFormat="1" applyFont="1" applyAlignment="1">
      <alignment horizontal="right"/>
      <protection/>
    </xf>
    <xf numFmtId="0" fontId="7" fillId="0" borderId="0" xfId="65" applyFont="1">
      <alignment/>
      <protection/>
    </xf>
    <xf numFmtId="3" fontId="7" fillId="0" borderId="0" xfId="65" applyNumberFormat="1" applyFont="1">
      <alignment/>
      <protection/>
    </xf>
    <xf numFmtId="0" fontId="7" fillId="0" borderId="0" xfId="65" applyFont="1" applyBorder="1">
      <alignment/>
      <protection/>
    </xf>
    <xf numFmtId="0" fontId="8" fillId="0" borderId="0" xfId="65" applyFont="1" applyAlignment="1" quotePrefix="1">
      <alignment horizontal="left"/>
      <protection/>
    </xf>
    <xf numFmtId="0" fontId="3" fillId="0" borderId="0" xfId="65" applyFont="1">
      <alignment/>
      <protection/>
    </xf>
    <xf numFmtId="0" fontId="7" fillId="0" borderId="13" xfId="65" applyFont="1" applyBorder="1">
      <alignment/>
      <protection/>
    </xf>
    <xf numFmtId="0" fontId="7" fillId="0" borderId="10" xfId="65" applyFont="1" applyBorder="1" applyAlignment="1">
      <alignment horizontal="center"/>
      <protection/>
    </xf>
    <xf numFmtId="0" fontId="7" fillId="0" borderId="35" xfId="65" applyFont="1" applyBorder="1">
      <alignment/>
      <protection/>
    </xf>
    <xf numFmtId="0" fontId="7" fillId="0" borderId="0" xfId="65" applyFont="1" applyBorder="1" applyAlignment="1">
      <alignment horizontal="center"/>
      <protection/>
    </xf>
    <xf numFmtId="3" fontId="7" fillId="0" borderId="43" xfId="65" applyNumberFormat="1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Continuous" vertical="center"/>
      <protection/>
    </xf>
    <xf numFmtId="0" fontId="8" fillId="0" borderId="0" xfId="65" applyFont="1" applyBorder="1">
      <alignment/>
      <protection/>
    </xf>
    <xf numFmtId="176" fontId="3" fillId="0" borderId="18" xfId="65" applyNumberFormat="1" applyFont="1" applyBorder="1" applyAlignment="1">
      <alignment horizontal="center"/>
      <protection/>
    </xf>
    <xf numFmtId="3" fontId="3" fillId="0" borderId="22" xfId="65" applyNumberFormat="1" applyFont="1" applyBorder="1" applyAlignment="1">
      <alignment horizontal="center"/>
      <protection/>
    </xf>
    <xf numFmtId="0" fontId="7" fillId="0" borderId="36" xfId="65" applyFont="1" applyBorder="1">
      <alignment/>
      <protection/>
    </xf>
    <xf numFmtId="0" fontId="7" fillId="0" borderId="37" xfId="65" applyFont="1" applyBorder="1">
      <alignment/>
      <protection/>
    </xf>
    <xf numFmtId="3" fontId="7" fillId="0" borderId="44" xfId="65" applyNumberFormat="1" applyFont="1" applyBorder="1" applyAlignment="1">
      <alignment horizontal="right"/>
      <protection/>
    </xf>
    <xf numFmtId="187" fontId="7" fillId="0" borderId="45" xfId="65" applyNumberFormat="1" applyFont="1" applyBorder="1" applyAlignment="1">
      <alignment horizontal="center"/>
      <protection/>
    </xf>
    <xf numFmtId="3" fontId="7" fillId="0" borderId="10" xfId="65" applyNumberFormat="1" applyFont="1" applyBorder="1">
      <alignment/>
      <protection/>
    </xf>
    <xf numFmtId="3" fontId="7" fillId="0" borderId="18" xfId="65" applyNumberFormat="1" applyFont="1" applyBorder="1">
      <alignment/>
      <protection/>
    </xf>
    <xf numFmtId="0" fontId="3" fillId="0" borderId="10" xfId="0" applyFont="1" applyBorder="1" applyAlignment="1">
      <alignment horizontal="centerContinuous" vertical="center"/>
    </xf>
    <xf numFmtId="0" fontId="7" fillId="0" borderId="14" xfId="0" applyFont="1" applyBorder="1" applyAlignment="1">
      <alignment/>
    </xf>
    <xf numFmtId="172" fontId="7" fillId="0" borderId="0" xfId="0" applyNumberFormat="1" applyFont="1" applyAlignment="1">
      <alignment/>
    </xf>
    <xf numFmtId="3" fontId="7" fillId="0" borderId="20" xfId="0" applyNumberFormat="1" applyFont="1" applyBorder="1" applyAlignment="1">
      <alignment horizontal="left" indent="5"/>
    </xf>
    <xf numFmtId="0" fontId="7" fillId="0" borderId="18" xfId="0" applyFont="1" applyBorder="1" applyAlignment="1">
      <alignment/>
    </xf>
    <xf numFmtId="172" fontId="7" fillId="0" borderId="20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 indent="5"/>
    </xf>
    <xf numFmtId="0" fontId="8" fillId="0" borderId="0" xfId="68" applyFont="1">
      <alignment/>
      <protection/>
    </xf>
    <xf numFmtId="0" fontId="7" fillId="0" borderId="0" xfId="68" applyFont="1">
      <alignment/>
      <protection/>
    </xf>
    <xf numFmtId="0" fontId="3" fillId="0" borderId="10" xfId="68" applyFont="1" applyBorder="1" applyAlignment="1">
      <alignment horizontal="centerContinuous" vertical="center"/>
      <protection/>
    </xf>
    <xf numFmtId="0" fontId="7" fillId="0" borderId="10" xfId="68" applyFont="1" applyBorder="1" applyAlignment="1">
      <alignment horizontal="centerContinuous"/>
      <protection/>
    </xf>
    <xf numFmtId="0" fontId="7" fillId="0" borderId="46" xfId="68" applyFont="1" applyBorder="1" applyAlignment="1">
      <alignment horizontal="centerContinuous"/>
      <protection/>
    </xf>
    <xf numFmtId="0" fontId="7" fillId="0" borderId="14" xfId="68" applyFont="1" applyBorder="1" applyAlignment="1">
      <alignment horizontal="centerContinuous"/>
      <protection/>
    </xf>
    <xf numFmtId="0" fontId="7" fillId="0" borderId="40" xfId="68" applyFont="1" applyBorder="1" applyAlignment="1">
      <alignment horizontal="centerContinuous" vertical="center"/>
      <protection/>
    </xf>
    <xf numFmtId="0" fontId="7" fillId="0" borderId="47" xfId="68" applyFont="1" applyBorder="1" applyAlignment="1">
      <alignment horizontal="centerContinuous" vertical="center"/>
      <protection/>
    </xf>
    <xf numFmtId="0" fontId="7" fillId="0" borderId="42" xfId="68" applyFont="1" applyBorder="1" applyAlignment="1">
      <alignment horizontal="centerContinuous" vertical="center"/>
      <protection/>
    </xf>
    <xf numFmtId="207" fontId="7" fillId="0" borderId="20" xfId="68" applyNumberFormat="1" applyFont="1" applyBorder="1">
      <alignment/>
      <protection/>
    </xf>
    <xf numFmtId="207" fontId="7" fillId="0" borderId="48" xfId="68" applyNumberFormat="1" applyFont="1" applyBorder="1">
      <alignment/>
      <protection/>
    </xf>
    <xf numFmtId="208" fontId="7" fillId="0" borderId="20" xfId="68" applyNumberFormat="1" applyFont="1" applyBorder="1">
      <alignment/>
      <protection/>
    </xf>
    <xf numFmtId="207" fontId="7" fillId="0" borderId="18" xfId="68" applyNumberFormat="1" applyFont="1" applyBorder="1">
      <alignment/>
      <protection/>
    </xf>
    <xf numFmtId="191" fontId="7" fillId="0" borderId="20" xfId="68" applyNumberFormat="1" applyFont="1" applyBorder="1">
      <alignment/>
      <protection/>
    </xf>
    <xf numFmtId="0" fontId="7" fillId="0" borderId="20" xfId="68" applyFont="1" applyBorder="1">
      <alignment/>
      <protection/>
    </xf>
    <xf numFmtId="0" fontId="7" fillId="0" borderId="48" xfId="68" applyFont="1" applyBorder="1">
      <alignment/>
      <protection/>
    </xf>
    <xf numFmtId="0" fontId="7" fillId="0" borderId="18" xfId="68" applyFont="1" applyBorder="1">
      <alignment/>
      <protection/>
    </xf>
    <xf numFmtId="207" fontId="3" fillId="0" borderId="15" xfId="68" applyNumberFormat="1" applyFont="1" applyBorder="1" applyAlignment="1">
      <alignment vertical="center"/>
      <protection/>
    </xf>
    <xf numFmtId="206" fontId="3" fillId="0" borderId="15" xfId="68" applyNumberFormat="1" applyFont="1" applyBorder="1" applyAlignment="1">
      <alignment vertical="center"/>
      <protection/>
    </xf>
    <xf numFmtId="0" fontId="3" fillId="0" borderId="0" xfId="68" applyFont="1">
      <alignment/>
      <protection/>
    </xf>
    <xf numFmtId="0" fontId="3" fillId="0" borderId="40" xfId="62" applyFont="1" applyBorder="1" applyAlignment="1">
      <alignment horizontal="centerContinuous" vertical="center"/>
      <protection/>
    </xf>
    <xf numFmtId="0" fontId="3" fillId="0" borderId="42" xfId="62" applyFont="1" applyBorder="1" applyAlignment="1">
      <alignment horizontal="centerContinuous" vertical="center"/>
      <protection/>
    </xf>
    <xf numFmtId="0" fontId="3" fillId="0" borderId="0" xfId="62" applyFont="1">
      <alignment/>
      <protection/>
    </xf>
    <xf numFmtId="3" fontId="7" fillId="0" borderId="18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Continuous" vertical="center"/>
    </xf>
    <xf numFmtId="3" fontId="7" fillId="0" borderId="14" xfId="0" applyNumberFormat="1" applyFont="1" applyBorder="1" applyAlignment="1">
      <alignment horizontal="center"/>
    </xf>
    <xf numFmtId="3" fontId="7" fillId="0" borderId="38" xfId="62" applyNumberFormat="1" applyFont="1" applyBorder="1" applyAlignment="1">
      <alignment horizontal="center" vertical="center"/>
      <protection/>
    </xf>
    <xf numFmtId="173" fontId="7" fillId="0" borderId="19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Continuous" vertical="center"/>
    </xf>
    <xf numFmtId="172" fontId="7" fillId="0" borderId="49" xfId="0" applyNumberFormat="1" applyFont="1" applyBorder="1" applyAlignment="1">
      <alignment/>
    </xf>
    <xf numFmtId="172" fontId="7" fillId="0" borderId="19" xfId="0" applyNumberFormat="1" applyFont="1" applyBorder="1" applyAlignment="1">
      <alignment/>
    </xf>
    <xf numFmtId="189" fontId="7" fillId="0" borderId="20" xfId="63" applyNumberFormat="1" applyFont="1" applyBorder="1" applyAlignment="1">
      <alignment horizontal="right"/>
      <protection/>
    </xf>
    <xf numFmtId="189" fontId="7" fillId="0" borderId="18" xfId="63" applyNumberFormat="1" applyFont="1" applyBorder="1" applyAlignment="1">
      <alignment horizontal="right"/>
      <protection/>
    </xf>
    <xf numFmtId="174" fontId="7" fillId="0" borderId="0" xfId="63" applyNumberFormat="1" applyFont="1" applyBorder="1" applyAlignment="1">
      <alignment horizontal="right"/>
      <protection/>
    </xf>
    <xf numFmtId="193" fontId="7" fillId="0" borderId="20" xfId="63" applyNumberFormat="1" applyFont="1" applyBorder="1" applyAlignment="1">
      <alignment horizontal="right"/>
      <protection/>
    </xf>
    <xf numFmtId="193" fontId="7" fillId="0" borderId="18" xfId="63" applyNumberFormat="1" applyFont="1" applyBorder="1" applyAlignment="1">
      <alignment horizontal="right"/>
      <protection/>
    </xf>
    <xf numFmtId="3" fontId="3" fillId="0" borderId="16" xfId="63" applyNumberFormat="1" applyFont="1" applyBorder="1" applyAlignment="1">
      <alignment horizontal="right" vertical="center"/>
      <protection/>
    </xf>
    <xf numFmtId="3" fontId="3" fillId="0" borderId="11" xfId="63" applyNumberFormat="1" applyFont="1" applyBorder="1" applyAlignment="1">
      <alignment horizontal="right" vertical="center"/>
      <protection/>
    </xf>
    <xf numFmtId="3" fontId="3" fillId="0" borderId="12" xfId="63" applyNumberFormat="1" applyFont="1" applyBorder="1" applyAlignment="1">
      <alignment horizontal="right" vertical="center"/>
      <protection/>
    </xf>
    <xf numFmtId="3" fontId="3" fillId="0" borderId="10" xfId="64" applyNumberFormat="1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3" fontId="10" fillId="0" borderId="38" xfId="64" applyNumberFormat="1" applyFont="1" applyBorder="1" applyAlignment="1">
      <alignment horizontal="center" vertical="center"/>
      <protection/>
    </xf>
    <xf numFmtId="0" fontId="7" fillId="0" borderId="45" xfId="64" applyFont="1" applyBorder="1" applyAlignment="1">
      <alignment horizontal="center" vertical="center"/>
      <protection/>
    </xf>
    <xf numFmtId="0" fontId="7" fillId="0" borderId="33" xfId="0" applyFont="1" applyBorder="1" applyAlignment="1">
      <alignment horizontal="centerContinuous" vertical="center"/>
    </xf>
    <xf numFmtId="172" fontId="7" fillId="0" borderId="0" xfId="0" applyNumberFormat="1" applyFont="1" applyBorder="1" applyAlignment="1">
      <alignment/>
    </xf>
    <xf numFmtId="0" fontId="3" fillId="0" borderId="50" xfId="0" applyFont="1" applyBorder="1" applyAlignment="1">
      <alignment horizontal="centerContinuous" vertical="center"/>
    </xf>
    <xf numFmtId="0" fontId="7" fillId="0" borderId="51" xfId="0" applyFont="1" applyBorder="1" applyAlignment="1">
      <alignment horizontal="centerContinuous" vertical="center"/>
    </xf>
    <xf numFmtId="3" fontId="7" fillId="0" borderId="52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3" fillId="0" borderId="23" xfId="63" applyFont="1" applyBorder="1" applyAlignment="1">
      <alignment horizontal="centerContinuous" vertical="center"/>
      <protection/>
    </xf>
    <xf numFmtId="17" fontId="7" fillId="0" borderId="53" xfId="63" applyNumberFormat="1" applyFont="1" applyBorder="1" applyAlignment="1">
      <alignment horizontal="centerContinuous" vertical="center"/>
      <protection/>
    </xf>
    <xf numFmtId="17" fontId="7" fillId="0" borderId="43" xfId="63" applyNumberFormat="1" applyFont="1" applyBorder="1" applyAlignment="1">
      <alignment horizontal="centerContinuous" vertical="center"/>
      <protection/>
    </xf>
    <xf numFmtId="3" fontId="7" fillId="0" borderId="54" xfId="63" applyNumberFormat="1" applyFont="1" applyBorder="1" applyAlignment="1">
      <alignment horizontal="right"/>
      <protection/>
    </xf>
    <xf numFmtId="174" fontId="7" fillId="0" borderId="54" xfId="63" applyNumberFormat="1" applyFont="1" applyBorder="1" applyAlignment="1">
      <alignment horizontal="right"/>
      <protection/>
    </xf>
    <xf numFmtId="204" fontId="3" fillId="0" borderId="1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172" fontId="3" fillId="0" borderId="11" xfId="0" applyNumberFormat="1" applyFont="1" applyBorder="1" applyAlignment="1">
      <alignment vertical="center"/>
    </xf>
    <xf numFmtId="204" fontId="3" fillId="0" borderId="43" xfId="0" applyNumberFormat="1" applyFont="1" applyBorder="1" applyAlignment="1">
      <alignment horizontal="center" vertical="center"/>
    </xf>
    <xf numFmtId="204" fontId="3" fillId="0" borderId="12" xfId="0" applyNumberFormat="1" applyFont="1" applyBorder="1" applyAlignment="1">
      <alignment horizontal="center" vertical="center"/>
    </xf>
    <xf numFmtId="0" fontId="3" fillId="0" borderId="13" xfId="64" applyFont="1" applyBorder="1" applyAlignment="1">
      <alignment horizontal="centerContinuous" vertical="center"/>
      <protection/>
    </xf>
    <xf numFmtId="0" fontId="10" fillId="0" borderId="36" xfId="64" applyFont="1" applyBorder="1" applyAlignment="1">
      <alignment horizontal="center" vertical="top"/>
      <protection/>
    </xf>
    <xf numFmtId="3" fontId="7" fillId="0" borderId="46" xfId="64" applyNumberFormat="1" applyFont="1" applyBorder="1" applyAlignment="1">
      <alignment horizontal="right"/>
      <protection/>
    </xf>
    <xf numFmtId="3" fontId="7" fillId="0" borderId="54" xfId="64" applyNumberFormat="1" applyFont="1" applyBorder="1" applyAlignment="1">
      <alignment horizontal="right"/>
      <protection/>
    </xf>
    <xf numFmtId="3" fontId="7" fillId="0" borderId="48" xfId="64" applyNumberFormat="1" applyFont="1" applyBorder="1" applyAlignment="1">
      <alignment horizontal="right"/>
      <protection/>
    </xf>
    <xf numFmtId="17" fontId="7" fillId="0" borderId="51" xfId="64" applyNumberFormat="1" applyFont="1" applyBorder="1" applyAlignment="1">
      <alignment horizontal="centerContinuous" vertical="center"/>
      <protection/>
    </xf>
    <xf numFmtId="0" fontId="7" fillId="0" borderId="47" xfId="64" applyFont="1" applyBorder="1" applyAlignment="1">
      <alignment horizontal="centerContinuous" vertical="center"/>
      <protection/>
    </xf>
    <xf numFmtId="0" fontId="3" fillId="0" borderId="53" xfId="0" applyFont="1" applyBorder="1" applyAlignment="1">
      <alignment horizontal="centerContinuous" vertical="center"/>
    </xf>
    <xf numFmtId="3" fontId="7" fillId="0" borderId="54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 vertical="center"/>
    </xf>
    <xf numFmtId="172" fontId="3" fillId="0" borderId="16" xfId="0" applyNumberFormat="1" applyFont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" fontId="3" fillId="0" borderId="50" xfId="67" applyNumberFormat="1" applyFont="1" applyBorder="1" applyAlignment="1">
      <alignment horizontal="centerContinuous" vertical="center"/>
      <protection/>
    </xf>
    <xf numFmtId="17" fontId="3" fillId="0" borderId="54" xfId="67" applyNumberFormat="1" applyFont="1" applyBorder="1" applyAlignment="1">
      <alignment horizontal="centerContinuous" vertical="center"/>
      <protection/>
    </xf>
    <xf numFmtId="3" fontId="7" fillId="0" borderId="54" xfId="67" applyNumberFormat="1" applyFont="1" applyBorder="1" applyAlignment="1">
      <alignment/>
      <protection/>
    </xf>
    <xf numFmtId="174" fontId="7" fillId="0" borderId="54" xfId="67" applyNumberFormat="1" applyFont="1" applyBorder="1" applyAlignment="1">
      <alignment/>
      <protection/>
    </xf>
    <xf numFmtId="0" fontId="3" fillId="0" borderId="13" xfId="68" applyFont="1" applyBorder="1" applyAlignment="1">
      <alignment horizontal="centerContinuous"/>
      <protection/>
    </xf>
    <xf numFmtId="0" fontId="7" fillId="0" borderId="36" xfId="68" applyFont="1" applyBorder="1" applyAlignment="1">
      <alignment horizontal="center" vertical="top"/>
      <protection/>
    </xf>
    <xf numFmtId="0" fontId="7" fillId="0" borderId="35" xfId="68" applyFont="1" applyBorder="1" applyAlignment="1">
      <alignment horizontal="centerContinuous"/>
      <protection/>
    </xf>
    <xf numFmtId="1" fontId="7" fillId="0" borderId="35" xfId="68" applyNumberFormat="1" applyFont="1" applyBorder="1" applyAlignment="1" quotePrefix="1">
      <alignment horizontal="center"/>
      <protection/>
    </xf>
    <xf numFmtId="1" fontId="7" fillId="0" borderId="35" xfId="68" applyNumberFormat="1" applyFont="1" applyBorder="1" applyAlignment="1">
      <alignment horizontal="centerContinuous"/>
      <protection/>
    </xf>
    <xf numFmtId="0" fontId="3" fillId="0" borderId="17" xfId="68" applyFont="1" applyBorder="1" applyAlignment="1">
      <alignment horizontal="centerContinuous" vertical="center"/>
      <protection/>
    </xf>
    <xf numFmtId="205" fontId="3" fillId="0" borderId="11" xfId="61" applyNumberFormat="1" applyFont="1" applyBorder="1" applyAlignment="1">
      <alignment horizontal="center" vertical="center"/>
      <protection/>
    </xf>
    <xf numFmtId="0" fontId="3" fillId="0" borderId="55" xfId="61" applyFont="1" applyBorder="1" applyAlignment="1">
      <alignment horizontal="centerContinuous" wrapText="1"/>
      <protection/>
    </xf>
    <xf numFmtId="0" fontId="3" fillId="0" borderId="56" xfId="61" applyFont="1" applyBorder="1" applyAlignment="1">
      <alignment horizontal="centerContinuous" vertical="center"/>
      <protection/>
    </xf>
    <xf numFmtId="212" fontId="3" fillId="0" borderId="57" xfId="61" applyNumberFormat="1" applyFont="1" applyBorder="1" applyAlignment="1">
      <alignment horizontal="center"/>
      <protection/>
    </xf>
    <xf numFmtId="3" fontId="7" fillId="0" borderId="57" xfId="61" applyNumberFormat="1" applyFont="1" applyBorder="1" applyAlignment="1">
      <alignment horizontal="center"/>
      <protection/>
    </xf>
    <xf numFmtId="212" fontId="7" fillId="0" borderId="57" xfId="61" applyNumberFormat="1" applyFont="1" applyBorder="1" applyAlignment="1">
      <alignment horizontal="center"/>
      <protection/>
    </xf>
    <xf numFmtId="0" fontId="7" fillId="0" borderId="57" xfId="61" applyNumberFormat="1" applyFont="1" applyBorder="1" applyAlignment="1">
      <alignment horizontal="center"/>
      <protection/>
    </xf>
    <xf numFmtId="212" fontId="7" fillId="0" borderId="57" xfId="44" applyNumberFormat="1" applyFont="1" applyBorder="1" applyAlignment="1">
      <alignment horizontal="center"/>
    </xf>
    <xf numFmtId="0" fontId="3" fillId="0" borderId="41" xfId="62" applyFont="1" applyBorder="1" applyAlignment="1">
      <alignment horizontal="centerContinuous" vertical="center"/>
      <protection/>
    </xf>
    <xf numFmtId="3" fontId="7" fillId="0" borderId="0" xfId="62" applyNumberFormat="1" applyFont="1" applyBorder="1" applyAlignment="1">
      <alignment horizontal="center" vertical="center"/>
      <protection/>
    </xf>
    <xf numFmtId="0" fontId="3" fillId="0" borderId="53" xfId="62" applyFont="1" applyBorder="1" applyAlignment="1">
      <alignment horizontal="centerContinuous" vertical="center"/>
      <protection/>
    </xf>
    <xf numFmtId="0" fontId="3" fillId="0" borderId="51" xfId="62" applyFont="1" applyBorder="1" applyAlignment="1">
      <alignment horizontal="centerContinuous" vertical="center"/>
      <protection/>
    </xf>
    <xf numFmtId="3" fontId="7" fillId="0" borderId="44" xfId="62" applyNumberFormat="1" applyFont="1" applyBorder="1" applyAlignment="1">
      <alignment horizontal="center" vertical="center"/>
      <protection/>
    </xf>
    <xf numFmtId="3" fontId="3" fillId="0" borderId="21" xfId="64" applyNumberFormat="1" applyFont="1" applyBorder="1" applyAlignment="1">
      <alignment horizontal="right" vertical="center"/>
      <protection/>
    </xf>
    <xf numFmtId="3" fontId="10" fillId="0" borderId="58" xfId="64" applyNumberFormat="1" applyFont="1" applyBorder="1" applyAlignment="1">
      <alignment horizontal="right" vertical="center"/>
      <protection/>
    </xf>
    <xf numFmtId="3" fontId="3" fillId="0" borderId="53" xfId="64" applyNumberFormat="1" applyFont="1" applyBorder="1" applyAlignment="1">
      <alignment horizontal="right" vertical="center"/>
      <protection/>
    </xf>
    <xf numFmtId="3" fontId="3" fillId="0" borderId="46" xfId="64" applyNumberFormat="1" applyFont="1" applyBorder="1" applyAlignment="1">
      <alignment horizontal="right" vertical="center"/>
      <protection/>
    </xf>
    <xf numFmtId="3" fontId="3" fillId="0" borderId="10" xfId="64" applyNumberFormat="1" applyFont="1" applyBorder="1" applyAlignment="1">
      <alignment horizontal="right" vertical="center"/>
      <protection/>
    </xf>
    <xf numFmtId="3" fontId="10" fillId="0" borderId="38" xfId="64" applyNumberFormat="1" applyFont="1" applyBorder="1" applyAlignment="1">
      <alignment horizontal="right" vertical="center"/>
      <protection/>
    </xf>
    <xf numFmtId="3" fontId="10" fillId="0" borderId="59" xfId="64" applyNumberFormat="1" applyFont="1" applyBorder="1" applyAlignment="1">
      <alignment horizontal="right" vertical="center"/>
      <protection/>
    </xf>
    <xf numFmtId="3" fontId="10" fillId="0" borderId="37" xfId="64" applyNumberFormat="1" applyFont="1" applyBorder="1" applyAlignment="1">
      <alignment horizontal="right" vertical="center"/>
      <protection/>
    </xf>
    <xf numFmtId="17" fontId="3" fillId="0" borderId="33" xfId="64" applyNumberFormat="1" applyFont="1" applyBorder="1" applyAlignment="1">
      <alignment horizontal="center" vertical="center"/>
      <protection/>
    </xf>
    <xf numFmtId="172" fontId="7" fillId="0" borderId="24" xfId="0" applyNumberFormat="1" applyFont="1" applyBorder="1" applyAlignment="1">
      <alignment/>
    </xf>
    <xf numFmtId="210" fontId="7" fillId="0" borderId="20" xfId="61" applyNumberFormat="1" applyFont="1" applyBorder="1" applyAlignment="1">
      <alignment/>
      <protection/>
    </xf>
    <xf numFmtId="3" fontId="7" fillId="0" borderId="22" xfId="62" applyNumberFormat="1" applyFont="1" applyBorder="1" applyAlignment="1">
      <alignment horizontal="center" vertical="center"/>
      <protection/>
    </xf>
    <xf numFmtId="3" fontId="7" fillId="0" borderId="20" xfId="62" applyNumberFormat="1" applyFont="1" applyBorder="1" applyAlignment="1">
      <alignment horizontal="center" vertical="center"/>
      <protection/>
    </xf>
    <xf numFmtId="3" fontId="7" fillId="0" borderId="60" xfId="62" applyNumberFormat="1" applyFont="1" applyBorder="1" applyAlignment="1">
      <alignment horizontal="centerContinuous" vertical="center"/>
      <protection/>
    </xf>
    <xf numFmtId="3" fontId="7" fillId="0" borderId="58" xfId="62" applyNumberFormat="1" applyFont="1" applyBorder="1" applyAlignment="1">
      <alignment horizontal="center" vertical="center"/>
      <protection/>
    </xf>
    <xf numFmtId="3" fontId="7" fillId="0" borderId="61" xfId="62" applyNumberFormat="1" applyFont="1" applyBorder="1" applyAlignment="1">
      <alignment horizontal="centerContinuous" vertical="center"/>
      <protection/>
    </xf>
    <xf numFmtId="0" fontId="7" fillId="0" borderId="13" xfId="66" applyFont="1" applyBorder="1" applyAlignment="1">
      <alignment horizontal="center"/>
      <protection/>
    </xf>
    <xf numFmtId="0" fontId="3" fillId="0" borderId="35" xfId="66" applyFont="1" applyBorder="1" applyAlignment="1">
      <alignment horizontal="center" vertical="top"/>
      <protection/>
    </xf>
    <xf numFmtId="0" fontId="7" fillId="0" borderId="36" xfId="66" applyFont="1" applyBorder="1">
      <alignment/>
      <protection/>
    </xf>
    <xf numFmtId="0" fontId="7" fillId="0" borderId="62" xfId="66" applyFont="1" applyBorder="1" applyAlignment="1">
      <alignment horizontal="left"/>
      <protection/>
    </xf>
    <xf numFmtId="0" fontId="7" fillId="0" borderId="35" xfId="66" applyFont="1" applyBorder="1" applyAlignment="1">
      <alignment horizontal="left"/>
      <protection/>
    </xf>
    <xf numFmtId="0" fontId="7" fillId="0" borderId="35" xfId="66" applyFont="1" applyBorder="1">
      <alignment/>
      <protection/>
    </xf>
    <xf numFmtId="172" fontId="3" fillId="0" borderId="17" xfId="66" applyNumberFormat="1" applyFont="1" applyBorder="1" applyAlignment="1">
      <alignment horizontal="center" vertical="center"/>
      <protection/>
    </xf>
    <xf numFmtId="17" fontId="7" fillId="0" borderId="39" xfId="66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5" fontId="7" fillId="0" borderId="54" xfId="0" applyNumberFormat="1" applyFont="1" applyBorder="1" applyAlignment="1">
      <alignment horizontal="right"/>
    </xf>
    <xf numFmtId="205" fontId="3" fillId="0" borderId="63" xfId="61" applyNumberFormat="1" applyFont="1" applyBorder="1" applyAlignment="1">
      <alignment horizontal="center" vertical="center"/>
      <protection/>
    </xf>
    <xf numFmtId="3" fontId="3" fillId="0" borderId="23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212" fontId="3" fillId="0" borderId="64" xfId="44" applyNumberFormat="1" applyFont="1" applyBorder="1" applyAlignment="1">
      <alignment horizontal="center" vertical="center"/>
    </xf>
    <xf numFmtId="3" fontId="7" fillId="0" borderId="29" xfId="62" applyNumberFormat="1" applyFont="1" applyBorder="1" applyAlignment="1">
      <alignment horizontal="centerContinuous" vertical="center"/>
      <protection/>
    </xf>
    <xf numFmtId="3" fontId="7" fillId="0" borderId="19" xfId="62" applyNumberFormat="1" applyFont="1" applyBorder="1" applyAlignment="1">
      <alignment horizontal="center" vertical="center"/>
      <protection/>
    </xf>
    <xf numFmtId="3" fontId="7" fillId="0" borderId="30" xfId="62" applyNumberFormat="1" applyFont="1" applyBorder="1" applyAlignment="1">
      <alignment horizontal="centerContinuous" vertical="center"/>
      <protection/>
    </xf>
    <xf numFmtId="3" fontId="7" fillId="0" borderId="54" xfId="64" applyNumberFormat="1" applyFont="1" applyBorder="1" applyAlignment="1">
      <alignment/>
      <protection/>
    </xf>
    <xf numFmtId="3" fontId="7" fillId="0" borderId="0" xfId="64" applyNumberFormat="1" applyFont="1" applyBorder="1" applyAlignment="1">
      <alignment/>
      <protection/>
    </xf>
    <xf numFmtId="3" fontId="7" fillId="0" borderId="21" xfId="64" applyNumberFormat="1" applyFont="1" applyBorder="1" applyAlignment="1">
      <alignment/>
      <protection/>
    </xf>
    <xf numFmtId="3" fontId="7" fillId="0" borderId="19" xfId="64" applyNumberFormat="1" applyFont="1" applyBorder="1" applyAlignment="1">
      <alignment/>
      <protection/>
    </xf>
    <xf numFmtId="3" fontId="7" fillId="0" borderId="20" xfId="64" applyNumberFormat="1" applyFont="1" applyBorder="1" applyAlignment="1">
      <alignment/>
      <protection/>
    </xf>
    <xf numFmtId="3" fontId="10" fillId="0" borderId="65" xfId="64" applyNumberFormat="1" applyFont="1" applyBorder="1" applyAlignment="1">
      <alignment vertical="center"/>
      <protection/>
    </xf>
    <xf numFmtId="3" fontId="10" fillId="0" borderId="38" xfId="64" applyNumberFormat="1" applyFont="1" applyBorder="1" applyAlignment="1">
      <alignment vertical="center"/>
      <protection/>
    </xf>
    <xf numFmtId="3" fontId="10" fillId="0" borderId="37" xfId="64" applyNumberFormat="1" applyFont="1" applyBorder="1" applyAlignment="1">
      <alignment vertical="center"/>
      <protection/>
    </xf>
    <xf numFmtId="188" fontId="7" fillId="0" borderId="49" xfId="0" applyNumberFormat="1" applyFont="1" applyBorder="1" applyAlignment="1">
      <alignment/>
    </xf>
    <xf numFmtId="188" fontId="7" fillId="0" borderId="19" xfId="0" applyNumberFormat="1" applyFont="1" applyBorder="1" applyAlignment="1">
      <alignment/>
    </xf>
    <xf numFmtId="186" fontId="7" fillId="0" borderId="19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187" fontId="7" fillId="0" borderId="18" xfId="65" applyNumberFormat="1" applyFont="1" applyBorder="1" applyAlignment="1">
      <alignment horizontal="center"/>
      <protection/>
    </xf>
    <xf numFmtId="175" fontId="7" fillId="0" borderId="18" xfId="0" applyNumberFormat="1" applyFont="1" applyBorder="1" applyAlignment="1">
      <alignment horizontal="center"/>
    </xf>
    <xf numFmtId="3" fontId="7" fillId="0" borderId="60" xfId="62" applyNumberFormat="1" applyFont="1" applyBorder="1" applyAlignment="1">
      <alignment horizontal="center" vertical="center"/>
      <protection/>
    </xf>
    <xf numFmtId="0" fontId="7" fillId="0" borderId="13" xfId="0" applyFont="1" applyBorder="1" applyAlignment="1">
      <alignment/>
    </xf>
    <xf numFmtId="0" fontId="7" fillId="0" borderId="62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5" xfId="0" applyFont="1" applyBorder="1" applyAlignment="1">
      <alignment/>
    </xf>
    <xf numFmtId="172" fontId="3" fillId="0" borderId="17" xfId="0" applyNumberFormat="1" applyFont="1" applyBorder="1" applyAlignment="1">
      <alignment horizontal="center" vertical="center"/>
    </xf>
    <xf numFmtId="0" fontId="7" fillId="0" borderId="13" xfId="63" applyFont="1" applyBorder="1" applyAlignment="1">
      <alignment horizontal="center"/>
      <protection/>
    </xf>
    <xf numFmtId="0" fontId="9" fillId="0" borderId="35" xfId="63" applyFont="1" applyBorder="1" applyAlignment="1">
      <alignment horizontal="centerContinuous" vertical="center"/>
      <protection/>
    </xf>
    <xf numFmtId="0" fontId="7" fillId="0" borderId="36" xfId="63" applyFont="1" applyBorder="1">
      <alignment/>
      <protection/>
    </xf>
    <xf numFmtId="0" fontId="7" fillId="0" borderId="62" xfId="63" applyFont="1" applyBorder="1" applyAlignment="1">
      <alignment horizontal="left"/>
      <protection/>
    </xf>
    <xf numFmtId="0" fontId="7" fillId="0" borderId="35" xfId="63" applyFont="1" applyBorder="1" applyAlignment="1">
      <alignment horizontal="left"/>
      <protection/>
    </xf>
    <xf numFmtId="0" fontId="7" fillId="0" borderId="35" xfId="63" applyFont="1" applyBorder="1">
      <alignment/>
      <protection/>
    </xf>
    <xf numFmtId="3" fontId="7" fillId="0" borderId="19" xfId="63" applyNumberFormat="1" applyFont="1" applyBorder="1" applyAlignment="1">
      <alignment horizontal="right"/>
      <protection/>
    </xf>
    <xf numFmtId="0" fontId="3" fillId="0" borderId="13" xfId="64" applyFont="1" applyBorder="1" applyAlignment="1">
      <alignment horizontal="center" wrapText="1"/>
      <protection/>
    </xf>
    <xf numFmtId="0" fontId="3" fillId="0" borderId="35" xfId="64" applyFont="1" applyBorder="1" applyAlignment="1" quotePrefix="1">
      <alignment horizontal="center" wrapText="1"/>
      <protection/>
    </xf>
    <xf numFmtId="0" fontId="3" fillId="0" borderId="35" xfId="64" applyFont="1" applyBorder="1" applyAlignment="1" quotePrefix="1">
      <alignment horizontal="center"/>
      <protection/>
    </xf>
    <xf numFmtId="0" fontId="3" fillId="0" borderId="36" xfId="64" applyFont="1" applyBorder="1" applyAlignment="1">
      <alignment/>
      <protection/>
    </xf>
    <xf numFmtId="0" fontId="7" fillId="0" borderId="10" xfId="65" applyFont="1" applyBorder="1" applyAlignment="1">
      <alignment/>
      <protection/>
    </xf>
    <xf numFmtId="0" fontId="7" fillId="0" borderId="0" xfId="65" applyFont="1" applyBorder="1" applyAlignment="1">
      <alignment/>
      <protection/>
    </xf>
    <xf numFmtId="3" fontId="7" fillId="0" borderId="66" xfId="65" applyNumberFormat="1" applyFont="1" applyBorder="1" applyAlignment="1">
      <alignment horizontal="center" vertical="center"/>
      <protection/>
    </xf>
    <xf numFmtId="3" fontId="3" fillId="0" borderId="48" xfId="65" applyNumberFormat="1" applyFont="1" applyBorder="1" applyAlignment="1">
      <alignment horizontal="center"/>
      <protection/>
    </xf>
    <xf numFmtId="3" fontId="7" fillId="0" borderId="48" xfId="65" applyNumberFormat="1" applyFont="1" applyBorder="1" applyAlignment="1">
      <alignment horizontal="center"/>
      <protection/>
    </xf>
    <xf numFmtId="3" fontId="7" fillId="0" borderId="59" xfId="65" applyNumberFormat="1" applyFont="1" applyBorder="1" applyAlignment="1">
      <alignment horizontal="right"/>
      <protection/>
    </xf>
    <xf numFmtId="17" fontId="3" fillId="0" borderId="36" xfId="0" applyNumberFormat="1" applyFont="1" applyBorder="1" applyAlignment="1">
      <alignment horizontal="center" vertical="top"/>
    </xf>
    <xf numFmtId="0" fontId="7" fillId="0" borderId="62" xfId="67" applyFont="1" applyBorder="1" applyAlignment="1">
      <alignment horizontal="left"/>
      <protection/>
    </xf>
    <xf numFmtId="0" fontId="7" fillId="0" borderId="35" xfId="67" applyFont="1" applyBorder="1" applyAlignment="1">
      <alignment horizontal="left"/>
      <protection/>
    </xf>
    <xf numFmtId="0" fontId="7" fillId="0" borderId="35" xfId="67" applyFont="1" applyBorder="1">
      <alignment/>
      <protection/>
    </xf>
    <xf numFmtId="172" fontId="3" fillId="0" borderId="17" xfId="67" applyNumberFormat="1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Continuous"/>
      <protection/>
    </xf>
    <xf numFmtId="0" fontId="3" fillId="0" borderId="36" xfId="62" applyFont="1" applyBorder="1">
      <alignment/>
      <protection/>
    </xf>
    <xf numFmtId="0" fontId="3" fillId="0" borderId="35" xfId="62" applyFont="1" applyBorder="1" applyAlignment="1">
      <alignment horizontal="center" vertical="center"/>
      <protection/>
    </xf>
    <xf numFmtId="0" fontId="3" fillId="0" borderId="36" xfId="62" applyFont="1" applyBorder="1" applyAlignment="1">
      <alignment horizontal="center" vertical="center"/>
      <protection/>
    </xf>
    <xf numFmtId="3" fontId="7" fillId="0" borderId="29" xfId="62" applyNumberFormat="1" applyFont="1" applyBorder="1" applyAlignment="1">
      <alignment horizontal="center" vertical="center"/>
      <protection/>
    </xf>
    <xf numFmtId="3" fontId="7" fillId="0" borderId="53" xfId="63" applyNumberFormat="1" applyFont="1" applyBorder="1" applyAlignment="1">
      <alignment horizontal="right"/>
      <protection/>
    </xf>
    <xf numFmtId="183" fontId="7" fillId="0" borderId="18" xfId="65" applyNumberFormat="1" applyFont="1" applyBorder="1" applyAlignment="1">
      <alignment horizontal="center"/>
      <protection/>
    </xf>
    <xf numFmtId="208" fontId="7" fillId="0" borderId="0" xfId="61" applyNumberFormat="1" applyFont="1" applyBorder="1" applyAlignment="1">
      <alignment/>
      <protection/>
    </xf>
    <xf numFmtId="0" fontId="3" fillId="0" borderId="0" xfId="61" applyFont="1">
      <alignment/>
      <protection/>
    </xf>
    <xf numFmtId="0" fontId="3" fillId="0" borderId="11" xfId="61" applyFont="1" applyBorder="1" applyAlignment="1">
      <alignment horizontal="centerContinuous"/>
      <protection/>
    </xf>
    <xf numFmtId="3" fontId="7" fillId="0" borderId="58" xfId="63" applyNumberFormat="1" applyFont="1" applyBorder="1" applyAlignment="1">
      <alignment horizontal="right" vertical="center"/>
      <protection/>
    </xf>
    <xf numFmtId="186" fontId="7" fillId="0" borderId="19" xfId="66" applyNumberFormat="1" applyFont="1" applyBorder="1" applyAlignment="1">
      <alignment horizontal="right"/>
      <protection/>
    </xf>
    <xf numFmtId="190" fontId="7" fillId="0" borderId="19" xfId="66" applyNumberFormat="1" applyFont="1" applyBorder="1" applyAlignment="1">
      <alignment horizontal="right"/>
      <protection/>
    </xf>
    <xf numFmtId="17" fontId="3" fillId="0" borderId="67" xfId="67" applyNumberFormat="1" applyFont="1" applyBorder="1" applyAlignment="1">
      <alignment horizontal="centerContinuous" vertical="center"/>
      <protection/>
    </xf>
    <xf numFmtId="17" fontId="3" fillId="0" borderId="19" xfId="67" applyNumberFormat="1" applyFont="1" applyBorder="1" applyAlignment="1">
      <alignment horizontal="centerContinuous" vertical="center"/>
      <protection/>
    </xf>
    <xf numFmtId="207" fontId="3" fillId="24" borderId="66" xfId="68" applyNumberFormat="1" applyFont="1" applyFill="1" applyBorder="1" applyAlignment="1">
      <alignment vertical="center"/>
      <protection/>
    </xf>
    <xf numFmtId="207" fontId="3" fillId="24" borderId="12" xfId="68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178" fontId="8" fillId="0" borderId="0" xfId="60" applyNumberFormat="1" applyFont="1" applyAlignment="1">
      <alignment/>
      <protection/>
    </xf>
    <xf numFmtId="3" fontId="7" fillId="0" borderId="32" xfId="65" applyNumberFormat="1" applyFont="1" applyBorder="1" applyAlignment="1">
      <alignment horizontal="center" vertical="center"/>
      <protection/>
    </xf>
    <xf numFmtId="1" fontId="3" fillId="0" borderId="29" xfId="65" applyNumberFormat="1" applyFont="1" applyBorder="1" applyAlignment="1">
      <alignment horizontal="center"/>
      <protection/>
    </xf>
    <xf numFmtId="3" fontId="7" fillId="0" borderId="29" xfId="65" applyNumberFormat="1" applyFont="1" applyBorder="1" applyAlignment="1">
      <alignment horizontal="center"/>
      <protection/>
    </xf>
    <xf numFmtId="3" fontId="3" fillId="0" borderId="29" xfId="65" applyNumberFormat="1" applyFont="1" applyBorder="1" applyAlignment="1">
      <alignment horizontal="center"/>
      <protection/>
    </xf>
    <xf numFmtId="3" fontId="7" fillId="0" borderId="60" xfId="65" applyNumberFormat="1" applyFont="1" applyBorder="1" applyAlignment="1">
      <alignment horizontal="right"/>
      <protection/>
    </xf>
    <xf numFmtId="0" fontId="3" fillId="0" borderId="21" xfId="0" applyFont="1" applyBorder="1" applyAlignment="1">
      <alignment horizontal="centerContinuous" vertical="center"/>
    </xf>
    <xf numFmtId="17" fontId="7" fillId="0" borderId="27" xfId="0" applyNumberFormat="1" applyFont="1" applyBorder="1" applyAlignment="1">
      <alignment horizontal="center" vertical="center"/>
    </xf>
    <xf numFmtId="172" fontId="7" fillId="0" borderId="29" xfId="0" applyNumberFormat="1" applyFont="1" applyBorder="1" applyAlignment="1">
      <alignment/>
    </xf>
    <xf numFmtId="0" fontId="3" fillId="0" borderId="21" xfId="68" applyFont="1" applyBorder="1" applyAlignment="1">
      <alignment horizontal="centerContinuous" vertical="center"/>
      <protection/>
    </xf>
    <xf numFmtId="0" fontId="7" fillId="0" borderId="27" xfId="68" applyFont="1" applyBorder="1" applyAlignment="1">
      <alignment horizontal="centerContinuous" vertical="center"/>
      <protection/>
    </xf>
    <xf numFmtId="0" fontId="3" fillId="0" borderId="68" xfId="61" applyFont="1" applyBorder="1" applyAlignment="1">
      <alignment horizontal="centerContinuous" vertical="center"/>
      <protection/>
    </xf>
    <xf numFmtId="0" fontId="3" fillId="0" borderId="60" xfId="61" applyFont="1" applyBorder="1" applyAlignment="1">
      <alignment horizontal="center" vertical="center"/>
      <protection/>
    </xf>
    <xf numFmtId="209" fontId="3" fillId="0" borderId="29" xfId="61" applyNumberFormat="1" applyFont="1" applyBorder="1">
      <alignment/>
      <protection/>
    </xf>
    <xf numFmtId="209" fontId="7" fillId="0" borderId="29" xfId="61" applyNumberFormat="1" applyFont="1" applyBorder="1">
      <alignment/>
      <protection/>
    </xf>
    <xf numFmtId="0" fontId="7" fillId="0" borderId="29" xfId="61" applyFont="1" applyBorder="1">
      <alignment/>
      <protection/>
    </xf>
    <xf numFmtId="205" fontId="3" fillId="0" borderId="32" xfId="61" applyNumberFormat="1" applyFont="1" applyBorder="1" applyAlignment="1">
      <alignment horizontal="center" vertical="center"/>
      <protection/>
    </xf>
    <xf numFmtId="190" fontId="7" fillId="0" borderId="20" xfId="64" applyNumberFormat="1" applyFont="1" applyBorder="1" applyAlignment="1">
      <alignment horizontal="right"/>
      <protection/>
    </xf>
    <xf numFmtId="190" fontId="7" fillId="0" borderId="0" xfId="64" applyNumberFormat="1" applyFont="1" applyBorder="1" applyAlignment="1">
      <alignment horizontal="right"/>
      <protection/>
    </xf>
    <xf numFmtId="190" fontId="7" fillId="0" borderId="0" xfId="64" applyNumberFormat="1" applyFont="1" applyBorder="1" applyAlignment="1">
      <alignment horizontal="center"/>
      <protection/>
    </xf>
    <xf numFmtId="0" fontId="10" fillId="0" borderId="37" xfId="64" applyFont="1" applyBorder="1" applyAlignment="1">
      <alignment horizontal="right" vertical="center"/>
      <protection/>
    </xf>
    <xf numFmtId="190" fontId="3" fillId="0" borderId="10" xfId="64" applyNumberFormat="1" applyFont="1" applyBorder="1" applyAlignment="1">
      <alignment horizontal="right" vertical="center"/>
      <protection/>
    </xf>
    <xf numFmtId="3" fontId="3" fillId="0" borderId="24" xfId="64" applyNumberFormat="1" applyFont="1" applyBorder="1" applyAlignment="1">
      <alignment horizontal="right" vertical="center"/>
      <protection/>
    </xf>
    <xf numFmtId="204" fontId="17" fillId="0" borderId="0" xfId="0" applyNumberFormat="1" applyFont="1" applyBorder="1" applyAlignment="1">
      <alignment/>
    </xf>
    <xf numFmtId="181" fontId="17" fillId="0" borderId="0" xfId="0" applyNumberFormat="1" applyFont="1" applyBorder="1" applyAlignment="1">
      <alignment/>
    </xf>
    <xf numFmtId="204" fontId="18" fillId="0" borderId="11" xfId="0" applyNumberFormat="1" applyFont="1" applyBorder="1" applyAlignment="1">
      <alignment horizontal="right" vertical="center"/>
    </xf>
    <xf numFmtId="175" fontId="7" fillId="0" borderId="22" xfId="0" applyNumberFormat="1" applyFont="1" applyBorder="1" applyAlignment="1">
      <alignment horizontal="center"/>
    </xf>
    <xf numFmtId="0" fontId="7" fillId="0" borderId="69" xfId="0" applyFont="1" applyBorder="1" applyAlignment="1">
      <alignment/>
    </xf>
    <xf numFmtId="0" fontId="3" fillId="0" borderId="70" xfId="0" applyFont="1" applyBorder="1" applyAlignment="1">
      <alignment horizontal="center" vertical="top"/>
    </xf>
    <xf numFmtId="0" fontId="7" fillId="0" borderId="71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72" xfId="0" applyFont="1" applyBorder="1" applyAlignment="1">
      <alignment/>
    </xf>
    <xf numFmtId="172" fontId="3" fillId="0" borderId="73" xfId="0" applyNumberFormat="1" applyFont="1" applyBorder="1" applyAlignment="1">
      <alignment horizontal="center" vertical="center"/>
    </xf>
    <xf numFmtId="207" fontId="7" fillId="0" borderId="29" xfId="68" applyNumberFormat="1" applyFont="1" applyBorder="1">
      <alignment/>
      <protection/>
    </xf>
    <xf numFmtId="0" fontId="7" fillId="0" borderId="29" xfId="68" applyFont="1" applyBorder="1">
      <alignment/>
      <protection/>
    </xf>
    <xf numFmtId="207" fontId="3" fillId="0" borderId="32" xfId="68" applyNumberFormat="1" applyFont="1" applyBorder="1" applyAlignment="1">
      <alignment vertical="center"/>
      <protection/>
    </xf>
    <xf numFmtId="0" fontId="7" fillId="0" borderId="74" xfId="63" applyFont="1" applyBorder="1" applyAlignment="1">
      <alignment horizontal="left"/>
      <protection/>
    </xf>
    <xf numFmtId="0" fontId="3" fillId="0" borderId="75" xfId="63" applyFont="1" applyBorder="1" applyAlignment="1">
      <alignment horizontal="center" vertical="center"/>
      <protection/>
    </xf>
    <xf numFmtId="1" fontId="7" fillId="0" borderId="29" xfId="65" applyNumberFormat="1" applyFont="1" applyBorder="1" applyAlignment="1">
      <alignment horizontal="center"/>
      <protection/>
    </xf>
    <xf numFmtId="3" fontId="7" fillId="0" borderId="48" xfId="65" applyNumberFormat="1" applyFont="1" applyFill="1" applyBorder="1" applyAlignment="1">
      <alignment horizontal="center"/>
      <protection/>
    </xf>
    <xf numFmtId="3" fontId="7" fillId="0" borderId="29" xfId="65" applyNumberFormat="1" applyFont="1" applyFill="1" applyBorder="1" applyAlignment="1">
      <alignment horizontal="center"/>
      <protection/>
    </xf>
    <xf numFmtId="17" fontId="7" fillId="0" borderId="27" xfId="64" applyNumberFormat="1" applyFont="1" applyBorder="1" applyAlignment="1">
      <alignment horizontal="centerContinuous" vertical="center"/>
      <protection/>
    </xf>
    <xf numFmtId="17" fontId="7" fillId="0" borderId="47" xfId="64" applyNumberFormat="1" applyFont="1" applyBorder="1" applyAlignment="1">
      <alignment horizontal="centerContinuous" vertical="center"/>
      <protection/>
    </xf>
    <xf numFmtId="217" fontId="7" fillId="0" borderId="20" xfId="68" applyNumberFormat="1" applyFont="1" applyBorder="1">
      <alignment/>
      <protection/>
    </xf>
    <xf numFmtId="3" fontId="7" fillId="0" borderId="48" xfId="63" applyNumberFormat="1" applyFont="1" applyBorder="1" applyAlignment="1">
      <alignment/>
      <protection/>
    </xf>
    <xf numFmtId="3" fontId="7" fillId="0" borderId="48" xfId="63" applyNumberFormat="1" applyFont="1" applyBorder="1" applyAlignment="1">
      <alignment horizontal="right"/>
      <protection/>
    </xf>
    <xf numFmtId="3" fontId="3" fillId="0" borderId="66" xfId="63" applyNumberFormat="1" applyFont="1" applyBorder="1" applyAlignment="1">
      <alignment vertical="center"/>
      <protection/>
    </xf>
    <xf numFmtId="0" fontId="19" fillId="0" borderId="0" xfId="58" applyFont="1" applyBorder="1" applyAlignment="1">
      <alignment/>
      <protection/>
    </xf>
    <xf numFmtId="195" fontId="7" fillId="0" borderId="0" xfId="66" applyNumberFormat="1" applyFont="1">
      <alignment/>
      <protection/>
    </xf>
    <xf numFmtId="190" fontId="7" fillId="0" borderId="0" xfId="66" applyNumberFormat="1" applyFont="1">
      <alignment/>
      <protection/>
    </xf>
    <xf numFmtId="3" fontId="7" fillId="0" borderId="0" xfId="63" applyNumberFormat="1" applyFont="1" applyBorder="1" applyAlignment="1">
      <alignment/>
      <protection/>
    </xf>
    <xf numFmtId="0" fontId="7" fillId="0" borderId="35" xfId="60" applyFont="1" applyBorder="1" applyAlignment="1">
      <alignment horizontal="left" indent="1"/>
      <protection/>
    </xf>
    <xf numFmtId="0" fontId="7" fillId="0" borderId="35" xfId="60" applyFont="1" applyBorder="1" applyAlignment="1">
      <alignment horizontal="left"/>
      <protection/>
    </xf>
    <xf numFmtId="177" fontId="7" fillId="0" borderId="0" xfId="60" applyNumberFormat="1" applyFont="1" applyBorder="1" applyAlignment="1">
      <alignment horizontal="right" shrinkToFit="1"/>
      <protection/>
    </xf>
    <xf numFmtId="177" fontId="7" fillId="0" borderId="0" xfId="60" applyNumberFormat="1" applyFont="1" applyBorder="1" applyAlignment="1">
      <alignment shrinkToFit="1"/>
      <protection/>
    </xf>
    <xf numFmtId="203" fontId="7" fillId="0" borderId="0" xfId="60" applyNumberFormat="1" applyFont="1" applyBorder="1" applyAlignment="1">
      <alignment horizontal="right" shrinkToFit="1"/>
      <protection/>
    </xf>
    <xf numFmtId="179" fontId="7" fillId="0" borderId="0" xfId="60" applyNumberFormat="1" applyFont="1" applyBorder="1" applyAlignment="1">
      <alignment horizontal="right" shrinkToFit="1"/>
      <protection/>
    </xf>
    <xf numFmtId="185" fontId="7" fillId="0" borderId="0" xfId="60" applyNumberFormat="1" applyFont="1" applyBorder="1" applyAlignment="1">
      <alignment horizontal="right" shrinkToFit="1"/>
      <protection/>
    </xf>
    <xf numFmtId="202" fontId="7" fillId="0" borderId="0" xfId="60" applyNumberFormat="1" applyFont="1" applyBorder="1" applyAlignment="1">
      <alignment horizontal="right" shrinkToFit="1"/>
      <protection/>
    </xf>
    <xf numFmtId="182" fontId="7" fillId="0" borderId="0" xfId="60" applyNumberFormat="1" applyFont="1" applyBorder="1" applyAlignment="1">
      <alignment horizontal="right" shrinkToFit="1"/>
      <protection/>
    </xf>
    <xf numFmtId="180" fontId="7" fillId="0" borderId="0" xfId="60" applyNumberFormat="1" applyFont="1" applyBorder="1" applyAlignment="1">
      <alignment horizontal="right" shrinkToFit="1"/>
      <protection/>
    </xf>
    <xf numFmtId="184" fontId="7" fillId="0" borderId="0" xfId="60" applyNumberFormat="1" applyFont="1" applyBorder="1" applyAlignment="1">
      <alignment horizontal="right" shrinkToFit="1"/>
      <protection/>
    </xf>
    <xf numFmtId="176" fontId="7" fillId="0" borderId="37" xfId="60" applyNumberFormat="1" applyFont="1" applyBorder="1" applyAlignment="1">
      <alignment horizontal="right" shrinkToFit="1"/>
      <protection/>
    </xf>
    <xf numFmtId="3" fontId="7" fillId="0" borderId="37" xfId="60" applyNumberFormat="1" applyFont="1" applyBorder="1" applyAlignment="1">
      <alignment shrinkToFit="1"/>
      <protection/>
    </xf>
    <xf numFmtId="3" fontId="7" fillId="0" borderId="45" xfId="60" applyNumberFormat="1" applyFont="1" applyBorder="1" applyAlignment="1">
      <alignment shrinkToFit="1"/>
      <protection/>
    </xf>
    <xf numFmtId="190" fontId="3" fillId="0" borderId="11" xfId="66" applyNumberFormat="1" applyFont="1" applyBorder="1" applyAlignment="1">
      <alignment horizontal="right" vertical="center"/>
      <protection/>
    </xf>
    <xf numFmtId="197" fontId="3" fillId="0" borderId="13" xfId="66" applyNumberFormat="1" applyFont="1" applyBorder="1" applyAlignment="1">
      <alignment horizontal="centerContinuous" vertical="center"/>
      <protection/>
    </xf>
    <xf numFmtId="17" fontId="3" fillId="0" borderId="71" xfId="66" applyNumberFormat="1" applyFont="1" applyBorder="1" applyAlignment="1">
      <alignment horizontal="center"/>
      <protection/>
    </xf>
    <xf numFmtId="17" fontId="3" fillId="0" borderId="70" xfId="66" applyNumberFormat="1" applyFont="1" applyBorder="1" applyAlignment="1">
      <alignment horizontal="center" vertical="top"/>
      <protection/>
    </xf>
    <xf numFmtId="195" fontId="7" fillId="0" borderId="72" xfId="66" applyNumberFormat="1" applyFont="1" applyBorder="1" applyAlignment="1">
      <alignment horizontal="right"/>
      <protection/>
    </xf>
    <xf numFmtId="211" fontId="7" fillId="0" borderId="72" xfId="66" applyNumberFormat="1" applyFont="1" applyBorder="1" applyAlignment="1">
      <alignment horizontal="right"/>
      <protection/>
    </xf>
    <xf numFmtId="195" fontId="3" fillId="0" borderId="73" xfId="66" applyNumberFormat="1" applyFont="1" applyBorder="1" applyAlignment="1">
      <alignment horizontal="right" vertical="center"/>
      <protection/>
    </xf>
    <xf numFmtId="212" fontId="3" fillId="0" borderId="0" xfId="44" applyNumberFormat="1" applyFont="1" applyBorder="1" applyAlignment="1">
      <alignment horizontal="center" vertical="center"/>
    </xf>
    <xf numFmtId="0" fontId="11" fillId="0" borderId="0" xfId="61" applyFont="1">
      <alignment/>
      <protection/>
    </xf>
    <xf numFmtId="0" fontId="3" fillId="0" borderId="13" xfId="62" applyFont="1" applyBorder="1" applyAlignment="1">
      <alignment horizontal="centerContinuous" vertical="center"/>
      <protection/>
    </xf>
    <xf numFmtId="0" fontId="3" fillId="0" borderId="76" xfId="62" applyFont="1" applyBorder="1" applyAlignment="1">
      <alignment horizontal="centerContinuous" vertical="center"/>
      <protection/>
    </xf>
    <xf numFmtId="3" fontId="7" fillId="0" borderId="72" xfId="62" applyNumberFormat="1" applyFont="1" applyBorder="1" applyAlignment="1">
      <alignment horizontal="centerContinuous" vertical="center"/>
      <protection/>
    </xf>
    <xf numFmtId="3" fontId="7" fillId="0" borderId="70" xfId="62" applyNumberFormat="1" applyFont="1" applyBorder="1" applyAlignment="1">
      <alignment horizontal="centerContinuous" vertical="center"/>
      <protection/>
    </xf>
    <xf numFmtId="0" fontId="40" fillId="0" borderId="0" xfId="59" applyFont="1" applyBorder="1" applyAlignment="1">
      <alignment horizontal="left"/>
      <protection/>
    </xf>
    <xf numFmtId="0" fontId="41" fillId="0" borderId="0" xfId="59" applyFont="1" applyBorder="1">
      <alignment/>
      <protection/>
    </xf>
    <xf numFmtId="0" fontId="26" fillId="0" borderId="0" xfId="59" applyFont="1">
      <alignment/>
      <protection/>
    </xf>
    <xf numFmtId="0" fontId="42" fillId="0" borderId="0" xfId="59" applyFont="1" applyBorder="1" applyAlignment="1">
      <alignment horizontal="left"/>
      <protection/>
    </xf>
    <xf numFmtId="0" fontId="43" fillId="0" borderId="0" xfId="59" applyFont="1" applyBorder="1">
      <alignment/>
      <protection/>
    </xf>
    <xf numFmtId="0" fontId="44" fillId="0" borderId="0" xfId="59" applyFont="1" applyBorder="1" applyAlignment="1">
      <alignment horizontal="left"/>
      <protection/>
    </xf>
    <xf numFmtId="0" fontId="45" fillId="0" borderId="0" xfId="59" applyFont="1" applyBorder="1">
      <alignment/>
      <protection/>
    </xf>
    <xf numFmtId="0" fontId="46" fillId="0" borderId="0" xfId="59" applyFont="1">
      <alignment/>
      <protection/>
    </xf>
    <xf numFmtId="0" fontId="47" fillId="0" borderId="0" xfId="59" applyFont="1" applyAlignment="1">
      <alignment horizontal="right"/>
      <protection/>
    </xf>
    <xf numFmtId="0" fontId="46" fillId="0" borderId="49" xfId="59" applyFont="1" applyBorder="1">
      <alignment/>
      <protection/>
    </xf>
    <xf numFmtId="0" fontId="46" fillId="0" borderId="25" xfId="59" applyFont="1" applyBorder="1">
      <alignment/>
      <protection/>
    </xf>
    <xf numFmtId="0" fontId="46" fillId="0" borderId="19" xfId="59" applyFont="1" applyBorder="1" applyAlignment="1">
      <alignment horizontal="centerContinuous" vertical="top"/>
      <protection/>
    </xf>
    <xf numFmtId="0" fontId="44" fillId="0" borderId="20" xfId="59" applyFont="1" applyBorder="1" applyAlignment="1">
      <alignment horizontal="centerContinuous"/>
      <protection/>
    </xf>
    <xf numFmtId="0" fontId="46" fillId="0" borderId="77" xfId="59" applyFont="1" applyBorder="1" applyAlignment="1">
      <alignment horizontal="center" vertical="center"/>
      <protection/>
    </xf>
    <xf numFmtId="0" fontId="46" fillId="0" borderId="78" xfId="59" applyFont="1" applyBorder="1" applyAlignment="1">
      <alignment horizontal="center" vertical="center"/>
      <protection/>
    </xf>
    <xf numFmtId="0" fontId="46" fillId="0" borderId="79" xfId="59" applyFont="1" applyBorder="1" applyAlignment="1">
      <alignment horizontal="center" vertical="center"/>
      <protection/>
    </xf>
    <xf numFmtId="0" fontId="44" fillId="0" borderId="19" xfId="59" applyFont="1" applyBorder="1" applyAlignment="1" quotePrefix="1">
      <alignment horizontal="right" vertical="center"/>
      <protection/>
    </xf>
    <xf numFmtId="0" fontId="44" fillId="0" borderId="0" xfId="59" applyFont="1" applyBorder="1" applyAlignment="1">
      <alignment horizontal="left" vertical="center"/>
      <protection/>
    </xf>
    <xf numFmtId="177" fontId="44" fillId="0" borderId="19" xfId="59" applyNumberFormat="1" applyFont="1" applyBorder="1" applyAlignment="1">
      <alignment vertical="center"/>
      <protection/>
    </xf>
    <xf numFmtId="177" fontId="44" fillId="0" borderId="80" xfId="59" applyNumberFormat="1" applyFont="1" applyBorder="1" applyAlignment="1">
      <alignment vertical="center"/>
      <protection/>
    </xf>
    <xf numFmtId="177" fontId="44" fillId="0" borderId="81" xfId="59" applyNumberFormat="1" applyFont="1" applyBorder="1" applyAlignment="1">
      <alignment vertical="center"/>
      <protection/>
    </xf>
    <xf numFmtId="0" fontId="46" fillId="0" borderId="19" xfId="59" applyFont="1" applyBorder="1" applyAlignment="1">
      <alignment vertical="center"/>
      <protection/>
    </xf>
    <xf numFmtId="0" fontId="46" fillId="0" borderId="0" xfId="59" applyFont="1" applyBorder="1" applyAlignment="1">
      <alignment vertical="center"/>
      <protection/>
    </xf>
    <xf numFmtId="0" fontId="44" fillId="0" borderId="29" xfId="59" applyFont="1" applyBorder="1">
      <alignment/>
      <protection/>
    </xf>
    <xf numFmtId="0" fontId="44" fillId="0" borderId="29" xfId="59" applyFont="1" applyBorder="1" applyAlignment="1">
      <alignment vertical="center"/>
      <protection/>
    </xf>
    <xf numFmtId="0" fontId="46" fillId="0" borderId="29" xfId="59" applyFont="1" applyBorder="1">
      <alignment/>
      <protection/>
    </xf>
    <xf numFmtId="177" fontId="44" fillId="0" borderId="29" xfId="59" applyNumberFormat="1" applyFont="1" applyBorder="1" applyAlignment="1">
      <alignment vertical="center"/>
      <protection/>
    </xf>
    <xf numFmtId="177" fontId="44" fillId="0" borderId="20" xfId="59" applyNumberFormat="1" applyFont="1" applyBorder="1" applyAlignment="1">
      <alignment vertical="center"/>
      <protection/>
    </xf>
    <xf numFmtId="0" fontId="49" fillId="0" borderId="0" xfId="59" applyFont="1" applyBorder="1" applyAlignment="1">
      <alignment horizontal="left" vertical="center"/>
      <protection/>
    </xf>
    <xf numFmtId="184" fontId="49" fillId="0" borderId="29" xfId="59" applyNumberFormat="1" applyFont="1" applyBorder="1" applyAlignment="1" quotePrefix="1">
      <alignment horizontal="right" vertical="center"/>
      <protection/>
    </xf>
    <xf numFmtId="184" fontId="49" fillId="0" borderId="19" xfId="59" applyNumberFormat="1" applyFont="1" applyBorder="1" applyAlignment="1">
      <alignment vertical="center"/>
      <protection/>
    </xf>
    <xf numFmtId="199" fontId="49" fillId="0" borderId="0" xfId="59" applyNumberFormat="1" applyFont="1" applyBorder="1" applyAlignment="1">
      <alignment horizontal="left" vertical="center"/>
      <protection/>
    </xf>
    <xf numFmtId="184" fontId="49" fillId="0" borderId="29" xfId="59" applyNumberFormat="1" applyFont="1" applyBorder="1" applyAlignment="1">
      <alignment vertical="center"/>
      <protection/>
    </xf>
    <xf numFmtId="184" fontId="49" fillId="0" borderId="20" xfId="59" applyNumberFormat="1" applyFont="1" applyBorder="1" applyAlignment="1">
      <alignment vertical="center"/>
      <protection/>
    </xf>
    <xf numFmtId="0" fontId="46" fillId="0" borderId="0" xfId="59" applyFont="1" applyBorder="1" applyAlignment="1">
      <alignment horizontal="left" vertical="center"/>
      <protection/>
    </xf>
    <xf numFmtId="177" fontId="46" fillId="0" borderId="77" xfId="59" applyNumberFormat="1" applyFont="1" applyBorder="1" applyAlignment="1">
      <alignment vertical="center"/>
      <protection/>
    </xf>
    <xf numFmtId="0" fontId="44" fillId="0" borderId="77" xfId="59" applyFont="1" applyBorder="1">
      <alignment/>
      <protection/>
    </xf>
    <xf numFmtId="0" fontId="44" fillId="0" borderId="20" xfId="59" applyFont="1" applyBorder="1">
      <alignment/>
      <protection/>
    </xf>
    <xf numFmtId="0" fontId="44" fillId="0" borderId="79" xfId="59" applyFont="1" applyBorder="1" applyAlignment="1">
      <alignment horizontal="left" vertical="center"/>
      <protection/>
    </xf>
    <xf numFmtId="0" fontId="46" fillId="0" borderId="82" xfId="59" applyFont="1" applyBorder="1" applyAlignment="1">
      <alignment horizontal="left" vertical="center"/>
      <protection/>
    </xf>
    <xf numFmtId="177" fontId="44" fillId="0" borderId="79" xfId="59" applyNumberFormat="1" applyFont="1" applyBorder="1" applyAlignment="1">
      <alignment vertical="center"/>
      <protection/>
    </xf>
    <xf numFmtId="204" fontId="44" fillId="0" borderId="79" xfId="59" applyNumberFormat="1" applyFont="1" applyBorder="1" applyAlignment="1">
      <alignment vertical="center"/>
      <protection/>
    </xf>
    <xf numFmtId="204" fontId="44" fillId="0" borderId="77" xfId="59" applyNumberFormat="1" applyFont="1" applyBorder="1" applyAlignment="1">
      <alignment vertical="center"/>
      <protection/>
    </xf>
    <xf numFmtId="0" fontId="50" fillId="0" borderId="0" xfId="59" applyFont="1" applyAlignment="1">
      <alignment horizontal="left"/>
      <protection/>
    </xf>
    <xf numFmtId="0" fontId="26" fillId="0" borderId="0" xfId="59">
      <alignment/>
      <protection/>
    </xf>
    <xf numFmtId="0" fontId="26" fillId="0" borderId="0" xfId="59" applyFont="1" applyBorder="1">
      <alignment/>
      <protection/>
    </xf>
    <xf numFmtId="0" fontId="51" fillId="0" borderId="0" xfId="59" applyFont="1" applyAlignment="1" quotePrefix="1">
      <alignment horizontal="left"/>
      <protection/>
    </xf>
    <xf numFmtId="0" fontId="52" fillId="0" borderId="0" xfId="59" applyFont="1">
      <alignment/>
      <protection/>
    </xf>
    <xf numFmtId="0" fontId="47" fillId="0" borderId="0" xfId="59" applyFont="1">
      <alignment/>
      <protection/>
    </xf>
    <xf numFmtId="0" fontId="1" fillId="0" borderId="0" xfId="59" applyFont="1">
      <alignment/>
      <protection/>
    </xf>
    <xf numFmtId="0" fontId="53" fillId="0" borderId="0" xfId="59" applyFont="1">
      <alignment/>
      <protection/>
    </xf>
    <xf numFmtId="0" fontId="26" fillId="0" borderId="0" xfId="59" applyFont="1" applyAlignment="1">
      <alignment horizontal="right"/>
      <protection/>
    </xf>
    <xf numFmtId="0" fontId="47" fillId="0" borderId="77" xfId="59" applyFont="1" applyBorder="1" applyAlignment="1">
      <alignment horizontal="center" vertical="center"/>
      <protection/>
    </xf>
    <xf numFmtId="0" fontId="54" fillId="0" borderId="19" xfId="59" applyFont="1" applyBorder="1" applyAlignment="1">
      <alignment horizontal="centerContinuous" vertical="center"/>
      <protection/>
    </xf>
    <xf numFmtId="0" fontId="54" fillId="0" borderId="20" xfId="59" applyFont="1" applyBorder="1" applyAlignment="1">
      <alignment horizontal="centerContinuous" vertical="center"/>
      <protection/>
    </xf>
    <xf numFmtId="177" fontId="58" fillId="0" borderId="20" xfId="59" applyNumberFormat="1" applyFont="1" applyBorder="1" applyAlignment="1">
      <alignment vertical="center"/>
      <protection/>
    </xf>
    <xf numFmtId="177" fontId="59" fillId="0" borderId="80" xfId="59" applyNumberFormat="1" applyFont="1" applyBorder="1" applyAlignment="1">
      <alignment vertical="center"/>
      <protection/>
    </xf>
    <xf numFmtId="0" fontId="60" fillId="0" borderId="0" xfId="59" applyFont="1">
      <alignment/>
      <protection/>
    </xf>
    <xf numFmtId="0" fontId="54" fillId="0" borderId="19" xfId="59" applyFont="1" applyBorder="1" applyAlignment="1">
      <alignment/>
      <protection/>
    </xf>
    <xf numFmtId="0" fontId="47" fillId="0" borderId="20" xfId="59" applyFont="1" applyBorder="1" applyAlignment="1">
      <alignment/>
      <protection/>
    </xf>
    <xf numFmtId="177" fontId="61" fillId="0" borderId="20" xfId="54" applyNumberFormat="1" applyFont="1" applyBorder="1" applyAlignment="1" applyProtection="1">
      <alignment/>
      <protection/>
    </xf>
    <xf numFmtId="177" fontId="57" fillId="0" borderId="29" xfId="59" applyNumberFormat="1" applyFont="1" applyBorder="1" applyAlignment="1">
      <alignment/>
      <protection/>
    </xf>
    <xf numFmtId="0" fontId="1" fillId="0" borderId="0" xfId="59" applyFont="1" applyAlignment="1">
      <alignment/>
      <protection/>
    </xf>
    <xf numFmtId="0" fontId="47" fillId="0" borderId="19" xfId="59" applyFont="1" applyBorder="1" applyAlignment="1">
      <alignment/>
      <protection/>
    </xf>
    <xf numFmtId="177" fontId="54" fillId="0" borderId="20" xfId="59" applyNumberFormat="1" applyFont="1" applyBorder="1" applyAlignment="1">
      <alignment/>
      <protection/>
    </xf>
    <xf numFmtId="0" fontId="26" fillId="0" borderId="29" xfId="59" applyFont="1" applyBorder="1" applyAlignment="1">
      <alignment/>
      <protection/>
    </xf>
    <xf numFmtId="0" fontId="1" fillId="0" borderId="29" xfId="59" applyFont="1" applyBorder="1" applyAlignment="1">
      <alignment/>
      <protection/>
    </xf>
    <xf numFmtId="0" fontId="47" fillId="0" borderId="19" xfId="59" applyFont="1" applyBorder="1">
      <alignment/>
      <protection/>
    </xf>
    <xf numFmtId="177" fontId="62" fillId="0" borderId="20" xfId="59" applyNumberFormat="1" applyFont="1" applyBorder="1" applyAlignment="1">
      <alignment/>
      <protection/>
    </xf>
    <xf numFmtId="177" fontId="63" fillId="0" borderId="29" xfId="59" applyNumberFormat="1" applyFont="1" applyBorder="1">
      <alignment/>
      <protection/>
    </xf>
    <xf numFmtId="177" fontId="63" fillId="0" borderId="29" xfId="59" applyNumberFormat="1" applyFont="1" applyBorder="1">
      <alignment/>
      <protection/>
    </xf>
    <xf numFmtId="0" fontId="54" fillId="0" borderId="19" xfId="59" applyFont="1" applyBorder="1" applyAlignment="1">
      <alignment horizontal="left"/>
      <protection/>
    </xf>
    <xf numFmtId="0" fontId="1" fillId="0" borderId="0" xfId="59" applyFont="1" applyAlignment="1">
      <alignment vertical="top" wrapText="1"/>
      <protection/>
    </xf>
    <xf numFmtId="0" fontId="47" fillId="0" borderId="19" xfId="59" applyFont="1" applyBorder="1" applyAlignment="1">
      <alignment vertical="top" wrapText="1"/>
      <protection/>
    </xf>
    <xf numFmtId="177" fontId="63" fillId="0" borderId="29" xfId="59" applyNumberFormat="1" applyFont="1" applyBorder="1" applyAlignment="1">
      <alignment/>
      <protection/>
    </xf>
    <xf numFmtId="177" fontId="63" fillId="0" borderId="29" xfId="59" applyNumberFormat="1" applyFont="1" applyBorder="1" applyAlignment="1">
      <alignment/>
      <protection/>
    </xf>
    <xf numFmtId="0" fontId="47" fillId="0" borderId="20" xfId="59" applyFont="1" applyBorder="1" applyAlignment="1">
      <alignment horizontal="left"/>
      <protection/>
    </xf>
    <xf numFmtId="0" fontId="54" fillId="0" borderId="20" xfId="59" applyFont="1" applyBorder="1" applyAlignment="1">
      <alignment/>
      <protection/>
    </xf>
    <xf numFmtId="0" fontId="57" fillId="0" borderId="29" xfId="59" applyFont="1" applyBorder="1" applyAlignment="1">
      <alignment/>
      <protection/>
    </xf>
    <xf numFmtId="0" fontId="47" fillId="0" borderId="20" xfId="59" applyFont="1" applyBorder="1">
      <alignment/>
      <protection/>
    </xf>
    <xf numFmtId="0" fontId="54" fillId="0" borderId="19" xfId="59" applyFont="1" applyBorder="1">
      <alignment/>
      <protection/>
    </xf>
    <xf numFmtId="0" fontId="60" fillId="0" borderId="20" xfId="59" applyFont="1" applyBorder="1" applyAlignment="1">
      <alignment/>
      <protection/>
    </xf>
    <xf numFmtId="177" fontId="54" fillId="0" borderId="29" xfId="59" applyNumberFormat="1" applyFont="1" applyBorder="1" quotePrefix="1">
      <alignment/>
      <protection/>
    </xf>
    <xf numFmtId="0" fontId="60" fillId="0" borderId="0" xfId="59" applyFont="1" applyAlignment="1">
      <alignment/>
      <protection/>
    </xf>
    <xf numFmtId="0" fontId="47" fillId="0" borderId="78" xfId="59" applyFont="1" applyBorder="1">
      <alignment/>
      <protection/>
    </xf>
    <xf numFmtId="0" fontId="47" fillId="0" borderId="83" xfId="59" applyFont="1" applyBorder="1">
      <alignment/>
      <protection/>
    </xf>
    <xf numFmtId="177" fontId="54" fillId="0" borderId="83" xfId="59" applyNumberFormat="1" applyFont="1" applyBorder="1">
      <alignment/>
      <protection/>
    </xf>
    <xf numFmtId="0" fontId="1" fillId="0" borderId="77" xfId="59" applyFont="1" applyBorder="1">
      <alignment/>
      <protection/>
    </xf>
    <xf numFmtId="0" fontId="47" fillId="0" borderId="0" xfId="59" applyFont="1" applyBorder="1">
      <alignment/>
      <protection/>
    </xf>
    <xf numFmtId="177" fontId="54" fillId="0" borderId="0" xfId="59" applyNumberFormat="1" applyFont="1" applyBorder="1">
      <alignment/>
      <protection/>
    </xf>
    <xf numFmtId="0" fontId="50" fillId="0" borderId="0" xfId="59" applyFont="1" applyBorder="1">
      <alignment/>
      <protection/>
    </xf>
    <xf numFmtId="176" fontId="1" fillId="0" borderId="0" xfId="59" applyNumberFormat="1" applyFont="1" applyBorder="1">
      <alignment/>
      <protection/>
    </xf>
    <xf numFmtId="176" fontId="1" fillId="0" borderId="0" xfId="59" applyNumberFormat="1" applyFont="1">
      <alignment/>
      <protection/>
    </xf>
    <xf numFmtId="0" fontId="51" fillId="0" borderId="0" xfId="59" applyFont="1" applyAlignment="1">
      <alignment horizontal="left"/>
      <protection/>
    </xf>
    <xf numFmtId="0" fontId="47" fillId="0" borderId="0" xfId="59" applyFont="1" applyAlignment="1">
      <alignment horizontal="left"/>
      <protection/>
    </xf>
    <xf numFmtId="0" fontId="54" fillId="0" borderId="29" xfId="59" applyFont="1" applyBorder="1" applyAlignment="1">
      <alignment horizontal="centerContinuous" vertical="center"/>
      <protection/>
    </xf>
    <xf numFmtId="177" fontId="58" fillId="0" borderId="20" xfId="59" applyNumberFormat="1" applyFont="1" applyBorder="1" applyAlignment="1">
      <alignment horizontal="right" vertical="center"/>
      <protection/>
    </xf>
    <xf numFmtId="0" fontId="54" fillId="0" borderId="29" xfId="59" applyFont="1" applyBorder="1">
      <alignment/>
      <protection/>
    </xf>
    <xf numFmtId="177" fontId="54" fillId="0" borderId="20" xfId="59" applyNumberFormat="1" applyFont="1" applyBorder="1" applyAlignment="1">
      <alignment horizontal="right"/>
      <protection/>
    </xf>
    <xf numFmtId="177" fontId="57" fillId="0" borderId="29" xfId="59" applyNumberFormat="1" applyFont="1" applyBorder="1">
      <alignment/>
      <protection/>
    </xf>
    <xf numFmtId="177" fontId="57" fillId="0" borderId="29" xfId="59" applyNumberFormat="1" applyFont="1" applyBorder="1">
      <alignment/>
      <protection/>
    </xf>
    <xf numFmtId="0" fontId="47" fillId="0" borderId="29" xfId="59" applyFont="1" applyBorder="1">
      <alignment/>
      <protection/>
    </xf>
    <xf numFmtId="177" fontId="62" fillId="0" borderId="20" xfId="59" applyNumberFormat="1" applyFont="1" applyBorder="1" applyAlignment="1">
      <alignment horizontal="right"/>
      <protection/>
    </xf>
    <xf numFmtId="0" fontId="54" fillId="0" borderId="29" xfId="59" applyFont="1" applyBorder="1" applyAlignment="1">
      <alignment wrapText="1"/>
      <protection/>
    </xf>
    <xf numFmtId="177" fontId="57" fillId="0" borderId="0" xfId="59" applyNumberFormat="1" applyFont="1">
      <alignment/>
      <protection/>
    </xf>
    <xf numFmtId="215" fontId="26" fillId="0" borderId="29" xfId="59" applyNumberFormat="1" applyFont="1" applyBorder="1" quotePrefix="1">
      <alignment/>
      <protection/>
    </xf>
    <xf numFmtId="177" fontId="57" fillId="0" borderId="29" xfId="59" applyNumberFormat="1" applyFont="1" applyBorder="1" quotePrefix="1">
      <alignment/>
      <protection/>
    </xf>
    <xf numFmtId="0" fontId="1" fillId="0" borderId="29" xfId="59" applyFont="1" applyBorder="1">
      <alignment/>
      <protection/>
    </xf>
    <xf numFmtId="0" fontId="47" fillId="0" borderId="29" xfId="59" applyFont="1" applyBorder="1" applyAlignment="1">
      <alignment/>
      <protection/>
    </xf>
    <xf numFmtId="0" fontId="54" fillId="0" borderId="29" xfId="59" applyFont="1" applyBorder="1" applyAlignment="1">
      <alignment/>
      <protection/>
    </xf>
    <xf numFmtId="0" fontId="54" fillId="0" borderId="77" xfId="59" applyFont="1" applyBorder="1" applyAlignment="1">
      <alignment vertical="center"/>
      <protection/>
    </xf>
    <xf numFmtId="177" fontId="54" fillId="0" borderId="83" xfId="59" applyNumberFormat="1" applyFont="1" applyBorder="1" applyAlignment="1">
      <alignment horizontal="right" vertical="center"/>
      <protection/>
    </xf>
    <xf numFmtId="0" fontId="64" fillId="0" borderId="0" xfId="59" applyFont="1" applyBorder="1">
      <alignment/>
      <protection/>
    </xf>
    <xf numFmtId="0" fontId="1" fillId="0" borderId="0" xfId="59" applyFont="1" applyBorder="1">
      <alignment/>
      <protection/>
    </xf>
    <xf numFmtId="0" fontId="40" fillId="0" borderId="0" xfId="59" applyFont="1">
      <alignment/>
      <protection/>
    </xf>
    <xf numFmtId="0" fontId="40" fillId="0" borderId="0" xfId="59" applyFont="1" applyAlignment="1" quotePrefix="1">
      <alignment horizontal="left"/>
      <protection/>
    </xf>
    <xf numFmtId="0" fontId="57" fillId="0" borderId="19" xfId="59" applyFont="1" applyBorder="1" applyAlignment="1">
      <alignment horizontal="center"/>
      <protection/>
    </xf>
    <xf numFmtId="177" fontId="59" fillId="0" borderId="80" xfId="59" applyNumberFormat="1" applyFont="1" applyBorder="1">
      <alignment/>
      <protection/>
    </xf>
    <xf numFmtId="177" fontId="57" fillId="0" borderId="20" xfId="59" applyNumberFormat="1" applyFont="1" applyBorder="1">
      <alignment/>
      <protection/>
    </xf>
    <xf numFmtId="198" fontId="26" fillId="0" borderId="29" xfId="59" applyNumberFormat="1" applyFont="1" applyBorder="1" applyAlignment="1">
      <alignment horizontal="left" wrapText="1"/>
      <protection/>
    </xf>
    <xf numFmtId="177" fontId="26" fillId="0" borderId="29" xfId="59" applyNumberFormat="1" applyFont="1" applyBorder="1" applyAlignment="1">
      <alignment/>
      <protection/>
    </xf>
    <xf numFmtId="177" fontId="63" fillId="0" borderId="20" xfId="59" applyNumberFormat="1" applyFont="1" applyBorder="1">
      <alignment/>
      <protection/>
    </xf>
    <xf numFmtId="177" fontId="63" fillId="0" borderId="20" xfId="59" applyNumberFormat="1" applyFont="1" applyBorder="1">
      <alignment/>
      <protection/>
    </xf>
    <xf numFmtId="177" fontId="63" fillId="0" borderId="0" xfId="59" applyNumberFormat="1" applyFont="1">
      <alignment/>
      <protection/>
    </xf>
    <xf numFmtId="0" fontId="63" fillId="0" borderId="0" xfId="59" applyFont="1">
      <alignment/>
      <protection/>
    </xf>
    <xf numFmtId="177" fontId="26" fillId="0" borderId="0" xfId="59" applyNumberFormat="1" applyFont="1">
      <alignment/>
      <protection/>
    </xf>
    <xf numFmtId="0" fontId="26" fillId="0" borderId="29" xfId="59" applyFont="1" applyBorder="1" applyAlignment="1">
      <alignment horizontal="left" wrapText="1"/>
      <protection/>
    </xf>
    <xf numFmtId="0" fontId="26" fillId="0" borderId="29" xfId="59" applyFont="1" applyBorder="1" applyAlignment="1">
      <alignment wrapText="1"/>
      <protection/>
    </xf>
    <xf numFmtId="177" fontId="63" fillId="0" borderId="20" xfId="59" applyNumberFormat="1" applyFont="1" applyBorder="1" applyAlignment="1">
      <alignment/>
      <protection/>
    </xf>
    <xf numFmtId="177" fontId="63" fillId="0" borderId="20" xfId="59" applyNumberFormat="1" applyFont="1" applyBorder="1" applyAlignment="1">
      <alignment/>
      <protection/>
    </xf>
    <xf numFmtId="0" fontId="57" fillId="0" borderId="19" xfId="59" applyFont="1" applyBorder="1" applyAlignment="1">
      <alignment/>
      <protection/>
    </xf>
    <xf numFmtId="218" fontId="63" fillId="0" borderId="29" xfId="59" applyNumberFormat="1" applyFont="1" applyBorder="1">
      <alignment/>
      <protection/>
    </xf>
    <xf numFmtId="0" fontId="26" fillId="0" borderId="29" xfId="59" applyFont="1" applyBorder="1">
      <alignment/>
      <protection/>
    </xf>
    <xf numFmtId="0" fontId="57" fillId="0" borderId="29" xfId="59" applyFont="1" applyBorder="1">
      <alignment/>
      <protection/>
    </xf>
    <xf numFmtId="0" fontId="57" fillId="0" borderId="29" xfId="59" applyFont="1" applyBorder="1" applyAlignment="1">
      <alignment wrapText="1"/>
      <protection/>
    </xf>
    <xf numFmtId="214" fontId="63" fillId="0" borderId="29" xfId="59" applyNumberFormat="1" applyFont="1" applyBorder="1" applyAlignment="1">
      <alignment/>
      <protection/>
    </xf>
    <xf numFmtId="0" fontId="26" fillId="0" borderId="77" xfId="59" applyFont="1" applyBorder="1">
      <alignment/>
      <protection/>
    </xf>
    <xf numFmtId="214" fontId="63" fillId="0" borderId="77" xfId="59" applyNumberFormat="1" applyFont="1" applyBorder="1" applyAlignment="1">
      <alignment/>
      <protection/>
    </xf>
    <xf numFmtId="177" fontId="26" fillId="0" borderId="77" xfId="59" applyNumberFormat="1" applyFont="1" applyBorder="1" applyAlignment="1">
      <alignment/>
      <protection/>
    </xf>
    <xf numFmtId="177" fontId="63" fillId="0" borderId="83" xfId="59" applyNumberFormat="1" applyFont="1" applyBorder="1">
      <alignment/>
      <protection/>
    </xf>
    <xf numFmtId="0" fontId="50" fillId="0" borderId="0" xfId="59" applyFont="1" applyAlignment="1">
      <alignment/>
      <protection/>
    </xf>
    <xf numFmtId="0" fontId="26" fillId="0" borderId="0" xfId="59" applyFont="1" applyAlignment="1">
      <alignment/>
      <protection/>
    </xf>
    <xf numFmtId="0" fontId="51" fillId="0" borderId="0" xfId="59" applyFont="1">
      <alignment/>
      <protection/>
    </xf>
    <xf numFmtId="0" fontId="54" fillId="0" borderId="29" xfId="59" applyFont="1" applyBorder="1" applyAlignment="1">
      <alignment horizontal="centerContinuous" wrapText="1"/>
      <protection/>
    </xf>
    <xf numFmtId="0" fontId="54" fillId="0" borderId="29" xfId="59" applyFont="1" applyBorder="1" applyAlignment="1">
      <alignment horizontal="left"/>
      <protection/>
    </xf>
    <xf numFmtId="176" fontId="54" fillId="0" borderId="29" xfId="59" applyNumberFormat="1" applyFont="1" applyBorder="1" applyAlignment="1">
      <alignment/>
      <protection/>
    </xf>
    <xf numFmtId="176" fontId="54" fillId="0" borderId="20" xfId="59" applyNumberFormat="1" applyFont="1" applyBorder="1" applyAlignment="1">
      <alignment/>
      <protection/>
    </xf>
    <xf numFmtId="177" fontId="57" fillId="0" borderId="20" xfId="59" applyNumberFormat="1" applyFont="1" applyBorder="1" applyAlignment="1">
      <alignment/>
      <protection/>
    </xf>
    <xf numFmtId="198" fontId="47" fillId="0" borderId="29" xfId="59" applyNumberFormat="1" applyFont="1" applyBorder="1" applyAlignment="1">
      <alignment/>
      <protection/>
    </xf>
    <xf numFmtId="176" fontId="62" fillId="0" borderId="29" xfId="59" applyNumberFormat="1" applyFont="1" applyBorder="1" applyAlignment="1">
      <alignment/>
      <protection/>
    </xf>
    <xf numFmtId="176" fontId="62" fillId="0" borderId="20" xfId="59" applyNumberFormat="1" applyFont="1" applyBorder="1" applyAlignment="1">
      <alignment/>
      <protection/>
    </xf>
    <xf numFmtId="177" fontId="62" fillId="0" borderId="29" xfId="59" applyNumberFormat="1" applyFont="1" applyBorder="1" applyAlignment="1">
      <alignment/>
      <protection/>
    </xf>
    <xf numFmtId="177" fontId="62" fillId="0" borderId="29" xfId="59" applyNumberFormat="1" applyFont="1" applyBorder="1" applyAlignment="1">
      <alignment/>
      <protection/>
    </xf>
    <xf numFmtId="177" fontId="57" fillId="0" borderId="20" xfId="59" applyNumberFormat="1" applyFont="1" applyBorder="1">
      <alignment/>
      <protection/>
    </xf>
    <xf numFmtId="0" fontId="2" fillId="0" borderId="0" xfId="59" applyFont="1">
      <alignment/>
      <protection/>
    </xf>
    <xf numFmtId="0" fontId="26" fillId="0" borderId="29" xfId="59" applyBorder="1">
      <alignment/>
      <protection/>
    </xf>
    <xf numFmtId="214" fontId="63" fillId="0" borderId="20" xfId="59" applyNumberFormat="1" applyFont="1" applyBorder="1" applyAlignment="1">
      <alignment/>
      <protection/>
    </xf>
    <xf numFmtId="218" fontId="63" fillId="0" borderId="20" xfId="59" applyNumberFormat="1" applyFont="1" applyBorder="1">
      <alignment/>
      <protection/>
    </xf>
    <xf numFmtId="0" fontId="63" fillId="0" borderId="0" xfId="59" applyFont="1">
      <alignment/>
      <protection/>
    </xf>
    <xf numFmtId="214" fontId="63" fillId="0" borderId="29" xfId="59" applyNumberFormat="1" applyFont="1" applyBorder="1" applyAlignment="1" quotePrefix="1">
      <alignment/>
      <protection/>
    </xf>
    <xf numFmtId="0" fontId="47" fillId="0" borderId="77" xfId="59" applyFont="1" applyBorder="1" applyAlignment="1">
      <alignment/>
      <protection/>
    </xf>
    <xf numFmtId="177" fontId="63" fillId="0" borderId="77" xfId="59" applyNumberFormat="1" applyFont="1" applyBorder="1">
      <alignment/>
      <protection/>
    </xf>
    <xf numFmtId="177" fontId="63" fillId="0" borderId="77" xfId="59" applyNumberFormat="1" applyFont="1" applyBorder="1">
      <alignment/>
      <protection/>
    </xf>
    <xf numFmtId="190" fontId="3" fillId="0" borderId="84" xfId="66" applyNumberFormat="1" applyFont="1" applyBorder="1" applyAlignment="1">
      <alignment horizontal="right" vertical="center"/>
      <protection/>
    </xf>
    <xf numFmtId="174" fontId="7" fillId="0" borderId="22" xfId="0" applyNumberFormat="1" applyFont="1" applyBorder="1" applyAlignment="1">
      <alignment horizontal="center"/>
    </xf>
    <xf numFmtId="199" fontId="7" fillId="0" borderId="19" xfId="63" applyNumberFormat="1" applyFont="1" applyBorder="1" applyAlignment="1">
      <alignment horizontal="right"/>
      <protection/>
    </xf>
    <xf numFmtId="186" fontId="7" fillId="0" borderId="30" xfId="66" applyNumberFormat="1" applyFont="1" applyBorder="1" applyAlignment="1">
      <alignment horizontal="right"/>
      <protection/>
    </xf>
    <xf numFmtId="207" fontId="7" fillId="0" borderId="85" xfId="68" applyNumberFormat="1" applyFont="1" applyBorder="1">
      <alignment/>
      <protection/>
    </xf>
    <xf numFmtId="207" fontId="7" fillId="0" borderId="30" xfId="68" applyNumberFormat="1" applyFont="1" applyBorder="1">
      <alignment/>
      <protection/>
    </xf>
    <xf numFmtId="193" fontId="7" fillId="0" borderId="0" xfId="0" applyNumberFormat="1" applyFont="1" applyBorder="1" applyAlignment="1">
      <alignment horizontal="right"/>
    </xf>
    <xf numFmtId="193" fontId="7" fillId="0" borderId="19" xfId="0" applyNumberFormat="1" applyFont="1" applyBorder="1" applyAlignment="1">
      <alignment horizontal="right"/>
    </xf>
    <xf numFmtId="0" fontId="3" fillId="0" borderId="86" xfId="64" applyFont="1" applyBorder="1" applyAlignment="1">
      <alignment horizontal="center" vertical="center"/>
      <protection/>
    </xf>
    <xf numFmtId="17" fontId="3" fillId="0" borderId="50" xfId="64" applyNumberFormat="1" applyFont="1" applyBorder="1" applyAlignment="1">
      <alignment horizontal="center" vertical="center"/>
      <protection/>
    </xf>
    <xf numFmtId="17" fontId="7" fillId="0" borderId="41" xfId="0" applyNumberFormat="1" applyFont="1" applyBorder="1" applyAlignment="1">
      <alignment horizontal="center" vertical="center"/>
    </xf>
    <xf numFmtId="17" fontId="7" fillId="0" borderId="39" xfId="0" applyNumberFormat="1" applyFont="1" applyBorder="1" applyAlignment="1">
      <alignment horizontal="center" vertical="center"/>
    </xf>
    <xf numFmtId="17" fontId="7" fillId="0" borderId="40" xfId="0" applyNumberFormat="1" applyFont="1" applyBorder="1" applyAlignment="1">
      <alignment horizontal="center" vertical="center"/>
    </xf>
    <xf numFmtId="0" fontId="3" fillId="0" borderId="13" xfId="64" applyFont="1" applyBorder="1" applyAlignment="1">
      <alignment horizontal="center" vertical="center"/>
      <protection/>
    </xf>
    <xf numFmtId="0" fontId="3" fillId="0" borderId="35" xfId="64" applyFont="1" applyBorder="1" applyAlignment="1">
      <alignment horizontal="center" vertical="center"/>
      <protection/>
    </xf>
    <xf numFmtId="0" fontId="3" fillId="0" borderId="36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31" xfId="64" applyFont="1" applyBorder="1" applyAlignment="1">
      <alignment horizontal="center" vertical="center"/>
      <protection/>
    </xf>
    <xf numFmtId="17" fontId="3" fillId="0" borderId="33" xfId="64" applyNumberFormat="1" applyFont="1" applyBorder="1" applyAlignment="1">
      <alignment horizontal="center" vertical="center"/>
      <protection/>
    </xf>
    <xf numFmtId="17" fontId="3" fillId="0" borderId="87" xfId="64" applyNumberFormat="1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66" xfId="64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center" vertical="center"/>
      <protection/>
    </xf>
    <xf numFmtId="0" fontId="3" fillId="0" borderId="66" xfId="65" applyFont="1" applyBorder="1" applyAlignment="1">
      <alignment horizontal="center" vertical="center"/>
      <protection/>
    </xf>
    <xf numFmtId="0" fontId="3" fillId="0" borderId="23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7" fillId="0" borderId="8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9" fillId="0" borderId="13" xfId="67" applyFont="1" applyBorder="1" applyAlignment="1">
      <alignment horizontal="center" vertical="center"/>
      <protection/>
    </xf>
    <xf numFmtId="0" fontId="9" fillId="0" borderId="35" xfId="67" applyFont="1" applyBorder="1" applyAlignment="1">
      <alignment horizontal="center" vertical="center"/>
      <protection/>
    </xf>
    <xf numFmtId="0" fontId="9" fillId="0" borderId="36" xfId="67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left" wrapText="1"/>
      <protection/>
    </xf>
    <xf numFmtId="0" fontId="44" fillId="0" borderId="80" xfId="59" applyFont="1" applyBorder="1" applyAlignment="1">
      <alignment horizontal="center" vertical="center"/>
      <protection/>
    </xf>
    <xf numFmtId="0" fontId="26" fillId="0" borderId="77" xfId="59" applyBorder="1" applyAlignment="1">
      <alignment horizontal="center" vertical="center"/>
      <protection/>
    </xf>
    <xf numFmtId="0" fontId="44" fillId="0" borderId="89" xfId="59" applyFont="1" applyBorder="1" applyAlignment="1">
      <alignment horizontal="center" vertical="center"/>
      <protection/>
    </xf>
    <xf numFmtId="0" fontId="44" fillId="0" borderId="90" xfId="59" applyFont="1" applyBorder="1" applyAlignment="1">
      <alignment horizontal="center" vertical="center"/>
      <protection/>
    </xf>
    <xf numFmtId="0" fontId="44" fillId="0" borderId="82" xfId="59" applyFont="1" applyBorder="1" applyAlignment="1">
      <alignment horizontal="center" vertical="center"/>
      <protection/>
    </xf>
    <xf numFmtId="0" fontId="44" fillId="0" borderId="89" xfId="59" applyFont="1" applyBorder="1" applyAlignment="1">
      <alignment horizontal="center" vertical="center"/>
      <protection/>
    </xf>
    <xf numFmtId="0" fontId="26" fillId="0" borderId="90" xfId="59" applyBorder="1" applyAlignment="1">
      <alignment horizontal="center"/>
      <protection/>
    </xf>
    <xf numFmtId="0" fontId="26" fillId="0" borderId="82" xfId="59" applyBorder="1" applyAlignment="1">
      <alignment horizontal="center"/>
      <protection/>
    </xf>
    <xf numFmtId="0" fontId="54" fillId="0" borderId="89" xfId="59" applyFont="1" applyBorder="1" applyAlignment="1">
      <alignment horizontal="center" vertical="center"/>
      <protection/>
    </xf>
    <xf numFmtId="0" fontId="54" fillId="0" borderId="90" xfId="59" applyFont="1" applyBorder="1" applyAlignment="1">
      <alignment horizontal="center" vertical="center"/>
      <protection/>
    </xf>
    <xf numFmtId="0" fontId="54" fillId="0" borderId="82" xfId="59" applyFont="1" applyBorder="1" applyAlignment="1">
      <alignment horizontal="center" vertical="center"/>
      <protection/>
    </xf>
    <xf numFmtId="0" fontId="57" fillId="0" borderId="79" xfId="59" applyFont="1" applyBorder="1" applyAlignment="1">
      <alignment horizontal="center"/>
      <protection/>
    </xf>
    <xf numFmtId="0" fontId="54" fillId="0" borderId="19" xfId="59" applyFont="1" applyBorder="1" applyAlignment="1">
      <alignment horizontal="left" wrapText="1"/>
      <protection/>
    </xf>
    <xf numFmtId="0" fontId="54" fillId="0" borderId="20" xfId="59" applyFont="1" applyBorder="1" applyAlignment="1">
      <alignment horizontal="left" wrapText="1"/>
      <protection/>
    </xf>
    <xf numFmtId="0" fontId="54" fillId="0" borderId="49" xfId="59" applyFont="1" applyBorder="1" applyAlignment="1">
      <alignment horizontal="center" vertical="center"/>
      <protection/>
    </xf>
    <xf numFmtId="0" fontId="54" fillId="0" borderId="81" xfId="59" applyFont="1" applyBorder="1" applyAlignment="1">
      <alignment horizontal="center" vertical="center"/>
      <protection/>
    </xf>
    <xf numFmtId="0" fontId="26" fillId="0" borderId="78" xfId="59" applyBorder="1" applyAlignment="1">
      <alignment vertical="center"/>
      <protection/>
    </xf>
    <xf numFmtId="0" fontId="26" fillId="0" borderId="83" xfId="59" applyBorder="1" applyAlignment="1">
      <alignment vertical="center"/>
      <protection/>
    </xf>
    <xf numFmtId="0" fontId="54" fillId="0" borderId="80" xfId="59" applyFont="1" applyBorder="1" applyAlignment="1">
      <alignment horizontal="center" vertical="center"/>
      <protection/>
    </xf>
    <xf numFmtId="0" fontId="57" fillId="0" borderId="89" xfId="59" applyFont="1" applyBorder="1" applyAlignment="1">
      <alignment horizontal="center"/>
      <protection/>
    </xf>
    <xf numFmtId="0" fontId="57" fillId="0" borderId="90" xfId="59" applyFont="1" applyBorder="1" applyAlignment="1">
      <alignment horizontal="center"/>
      <protection/>
    </xf>
    <xf numFmtId="0" fontId="57" fillId="0" borderId="82" xfId="59" applyFont="1" applyBorder="1" applyAlignment="1">
      <alignment horizontal="center"/>
      <protection/>
    </xf>
    <xf numFmtId="0" fontId="57" fillId="0" borderId="89" xfId="59" applyFont="1" applyBorder="1" applyAlignment="1">
      <alignment horizontal="center"/>
      <protection/>
    </xf>
    <xf numFmtId="0" fontId="57" fillId="0" borderId="90" xfId="59" applyFont="1" applyBorder="1" applyAlignment="1">
      <alignment horizontal="center"/>
      <protection/>
    </xf>
    <xf numFmtId="0" fontId="57" fillId="0" borderId="82" xfId="59" applyFont="1" applyBorder="1" applyAlignment="1">
      <alignment horizontal="center"/>
      <protection/>
    </xf>
    <xf numFmtId="0" fontId="57" fillId="0" borderId="80" xfId="59" applyFont="1" applyBorder="1" applyAlignment="1">
      <alignment horizontal="center" vertical="center"/>
      <protection/>
    </xf>
    <xf numFmtId="0" fontId="26" fillId="0" borderId="77" xfId="59" applyBorder="1" applyAlignment="1">
      <alignment vertical="center"/>
      <protection/>
    </xf>
    <xf numFmtId="0" fontId="57" fillId="0" borderId="80" xfId="59" applyFont="1" applyBorder="1" applyAlignment="1">
      <alignment horizontal="center" vertical="center"/>
      <protection/>
    </xf>
    <xf numFmtId="0" fontId="57" fillId="0" borderId="89" xfId="59" applyFont="1" applyBorder="1" applyAlignment="1">
      <alignment horizontal="center" vertical="center"/>
      <protection/>
    </xf>
    <xf numFmtId="0" fontId="57" fillId="0" borderId="90" xfId="59" applyFont="1" applyBorder="1" applyAlignment="1">
      <alignment horizontal="center" vertical="center"/>
      <protection/>
    </xf>
    <xf numFmtId="0" fontId="57" fillId="0" borderId="82" xfId="59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EOEQR407" xfId="54"/>
    <cellStyle name="Input" xfId="55"/>
    <cellStyle name="Linked Cell" xfId="56"/>
    <cellStyle name="Neutral" xfId="57"/>
    <cellStyle name="Normal_Aimee" xfId="58"/>
    <cellStyle name="Normal_EOEQR407" xfId="59"/>
    <cellStyle name="Normal_June 2000" xfId="60"/>
    <cellStyle name="Normal_TAB1-10" xfId="61"/>
    <cellStyle name="Normal_TAB1-11" xfId="62"/>
    <cellStyle name="Normal_TAB1-3" xfId="63"/>
    <cellStyle name="Normal_TAB1-4" xfId="64"/>
    <cellStyle name="Normal_TAB1-5" xfId="65"/>
    <cellStyle name="Normal_TAB1-6" xfId="66"/>
    <cellStyle name="Normal_TAB1-8" xfId="67"/>
    <cellStyle name="Normal_TAB1-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0</xdr:rowOff>
    </xdr:from>
    <xdr:to>
      <xdr:col>14</xdr:col>
      <xdr:colOff>0</xdr:colOff>
      <xdr:row>26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15350" y="0"/>
          <a:ext cx="590550" cy="6810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- 4 -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</xdr:row>
      <xdr:rowOff>0</xdr:rowOff>
    </xdr:from>
    <xdr:to>
      <xdr:col>10</xdr:col>
      <xdr:colOff>0</xdr:colOff>
      <xdr:row>17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72550" y="466725"/>
          <a:ext cx="590550" cy="6048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 - 14 -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</xdr:colOff>
      <xdr:row>0</xdr:row>
      <xdr:rowOff>76200</xdr:rowOff>
    </xdr:from>
    <xdr:ext cx="438150" cy="5857875"/>
    <xdr:sp>
      <xdr:nvSpPr>
        <xdr:cNvPr id="1" name="TextBox 1"/>
        <xdr:cNvSpPr txBox="1">
          <a:spLocks noChangeArrowheads="1"/>
        </xdr:cNvSpPr>
      </xdr:nvSpPr>
      <xdr:spPr>
        <a:xfrm>
          <a:off x="8486775" y="76200"/>
          <a:ext cx="438150" cy="585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- 15 -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66675</xdr:colOff>
      <xdr:row>0</xdr:row>
      <xdr:rowOff>95250</xdr:rowOff>
    </xdr:from>
    <xdr:ext cx="371475" cy="6667500"/>
    <xdr:sp>
      <xdr:nvSpPr>
        <xdr:cNvPr id="1" name="TextBox 2"/>
        <xdr:cNvSpPr txBox="1">
          <a:spLocks noChangeArrowheads="1"/>
        </xdr:cNvSpPr>
      </xdr:nvSpPr>
      <xdr:spPr>
        <a:xfrm>
          <a:off x="8724900" y="95250"/>
          <a:ext cx="371475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- 16 -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95250</xdr:colOff>
      <xdr:row>0</xdr:row>
      <xdr:rowOff>95250</xdr:rowOff>
    </xdr:from>
    <xdr:ext cx="361950" cy="6800850"/>
    <xdr:sp>
      <xdr:nvSpPr>
        <xdr:cNvPr id="1" name="TextBox 1"/>
        <xdr:cNvSpPr txBox="1">
          <a:spLocks noChangeArrowheads="1"/>
        </xdr:cNvSpPr>
      </xdr:nvSpPr>
      <xdr:spPr>
        <a:xfrm>
          <a:off x="8572500" y="95250"/>
          <a:ext cx="361950" cy="680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- 17 -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95250</xdr:colOff>
      <xdr:row>0</xdr:row>
      <xdr:rowOff>85725</xdr:rowOff>
    </xdr:from>
    <xdr:ext cx="447675" cy="6724650"/>
    <xdr:sp>
      <xdr:nvSpPr>
        <xdr:cNvPr id="1" name="TextBox 1"/>
        <xdr:cNvSpPr txBox="1">
          <a:spLocks noChangeArrowheads="1"/>
        </xdr:cNvSpPr>
      </xdr:nvSpPr>
      <xdr:spPr>
        <a:xfrm>
          <a:off x="8220075" y="85725"/>
          <a:ext cx="447675" cy="672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- 18 -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95250</xdr:colOff>
      <xdr:row>0</xdr:row>
      <xdr:rowOff>66675</xdr:rowOff>
    </xdr:from>
    <xdr:ext cx="381000" cy="6934200"/>
    <xdr:sp>
      <xdr:nvSpPr>
        <xdr:cNvPr id="1" name="TextBox 1"/>
        <xdr:cNvSpPr txBox="1">
          <a:spLocks noChangeArrowheads="1"/>
        </xdr:cNvSpPr>
      </xdr:nvSpPr>
      <xdr:spPr>
        <a:xfrm>
          <a:off x="8715375" y="66675"/>
          <a:ext cx="381000" cy="693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- 19 -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66675</xdr:rowOff>
    </xdr:from>
    <xdr:to>
      <xdr:col>9</xdr:col>
      <xdr:colOff>657225</xdr:colOff>
      <xdr:row>19</xdr:row>
      <xdr:rowOff>561975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15350" y="66675"/>
          <a:ext cx="628650" cy="640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- 5 -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0</xdr:rowOff>
    </xdr:from>
    <xdr:to>
      <xdr:col>17</xdr:col>
      <xdr:colOff>590550</xdr:colOff>
      <xdr:row>20</xdr:row>
      <xdr:rowOff>628650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77300" y="0"/>
          <a:ext cx="581025" cy="6276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- 6 -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0</xdr:row>
      <xdr:rowOff>38100</xdr:rowOff>
    </xdr:from>
    <xdr:to>
      <xdr:col>25</xdr:col>
      <xdr:colOff>600075</xdr:colOff>
      <xdr:row>15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8915400" y="38100"/>
          <a:ext cx="590550" cy="6248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- 7 -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8</xdr:col>
      <xdr:colOff>0</xdr:colOff>
      <xdr:row>18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43950" y="0"/>
          <a:ext cx="590550" cy="6362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- 8 -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10</xdr:col>
      <xdr:colOff>0</xdr:colOff>
      <xdr:row>20</xdr:row>
      <xdr:rowOff>495300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91550" y="0"/>
          <a:ext cx="581025" cy="6248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- 9 -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95250</xdr:rowOff>
    </xdr:from>
    <xdr:to>
      <xdr:col>7</xdr:col>
      <xdr:colOff>314325</xdr:colOff>
      <xdr:row>19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0" y="95250"/>
          <a:ext cx="0" cy="570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- 10 -</a:t>
          </a:r>
        </a:p>
      </xdr:txBody>
    </xdr:sp>
    <xdr:clientData/>
  </xdr:twoCellAnchor>
  <xdr:twoCellAnchor>
    <xdr:from>
      <xdr:col>8</xdr:col>
      <xdr:colOff>66675</xdr:colOff>
      <xdr:row>0</xdr:row>
      <xdr:rowOff>66675</xdr:rowOff>
    </xdr:from>
    <xdr:to>
      <xdr:col>8</xdr:col>
      <xdr:colOff>561975</xdr:colOff>
      <xdr:row>19</xdr:row>
      <xdr:rowOff>361950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34425" y="66675"/>
          <a:ext cx="495300" cy="576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-10 -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38100</xdr:rowOff>
    </xdr:from>
    <xdr:to>
      <xdr:col>13</xdr:col>
      <xdr:colOff>590550</xdr:colOff>
      <xdr:row>24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96325" y="38100"/>
          <a:ext cx="581025" cy="660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- 11 -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7</xdr:col>
      <xdr:colOff>590550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77275" y="0"/>
          <a:ext cx="571500" cy="6191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- 12 -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/>
  <dimension ref="A1:Y27"/>
  <sheetViews>
    <sheetView showZeros="0" tabSelected="1" workbookViewId="0" topLeftCell="A1">
      <pane xSplit="1" ySplit="4" topLeftCell="F1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1" sqref="A131:A132"/>
    </sheetView>
  </sheetViews>
  <sheetFormatPr defaultColWidth="9.140625" defaultRowHeight="12.75"/>
  <cols>
    <col min="1" max="1" width="34.8515625" style="127" customWidth="1"/>
    <col min="2" max="4" width="7.7109375" style="128" customWidth="1"/>
    <col min="5" max="13" width="7.7109375" style="127" customWidth="1"/>
    <col min="14" max="14" width="9.140625" style="130" customWidth="1"/>
    <col min="15" max="16384" width="9.140625" style="127" customWidth="1"/>
  </cols>
  <sheetData>
    <row r="1" spans="1:13" ht="21.75" customHeight="1">
      <c r="A1" s="379" t="s">
        <v>137</v>
      </c>
      <c r="E1" s="129"/>
      <c r="F1" s="129"/>
      <c r="G1" s="129"/>
      <c r="H1" s="129"/>
      <c r="I1" s="129"/>
      <c r="J1" s="129"/>
      <c r="K1" s="129"/>
      <c r="L1" s="129"/>
      <c r="M1" s="129"/>
    </row>
    <row r="2" spans="1:2" ht="8.25" customHeight="1" thickBot="1">
      <c r="A2" s="378"/>
      <c r="B2" s="131" t="s">
        <v>18</v>
      </c>
    </row>
    <row r="3" ht="4.5" customHeight="1" hidden="1" thickBot="1"/>
    <row r="4" spans="1:25" s="130" customFormat="1" ht="21.75" customHeight="1">
      <c r="A4" s="132"/>
      <c r="B4" s="133">
        <v>1996</v>
      </c>
      <c r="C4" s="1">
        <v>1997</v>
      </c>
      <c r="D4" s="1">
        <v>1998</v>
      </c>
      <c r="E4" s="1">
        <v>1999</v>
      </c>
      <c r="F4" s="1">
        <v>2000</v>
      </c>
      <c r="G4" s="1">
        <v>2001</v>
      </c>
      <c r="H4" s="1">
        <v>2002</v>
      </c>
      <c r="I4" s="1">
        <v>2003</v>
      </c>
      <c r="J4" s="1">
        <v>2004</v>
      </c>
      <c r="K4" s="1">
        <v>2005</v>
      </c>
      <c r="L4" s="1" t="s">
        <v>292</v>
      </c>
      <c r="M4" s="1" t="s">
        <v>133</v>
      </c>
      <c r="N4" s="134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 s="130" customFormat="1" ht="22.5" customHeight="1">
      <c r="A5" s="135" t="s">
        <v>19</v>
      </c>
      <c r="B5" s="432">
        <v>481</v>
      </c>
      <c r="C5" s="432">
        <v>480</v>
      </c>
      <c r="D5" s="432">
        <v>495</v>
      </c>
      <c r="E5" s="432">
        <v>512</v>
      </c>
      <c r="F5" s="432">
        <v>518</v>
      </c>
      <c r="G5" s="432">
        <v>522</v>
      </c>
      <c r="H5" s="432">
        <v>506</v>
      </c>
      <c r="I5" s="432">
        <v>506</v>
      </c>
      <c r="J5" s="432">
        <v>501</v>
      </c>
      <c r="K5" s="432">
        <v>506</v>
      </c>
      <c r="L5" s="432">
        <v>441</v>
      </c>
      <c r="M5" s="432">
        <v>404</v>
      </c>
      <c r="N5" s="136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s="130" customFormat="1" ht="22.5" customHeight="1">
      <c r="A6" s="430" t="s">
        <v>20</v>
      </c>
      <c r="B6" s="433">
        <v>43</v>
      </c>
      <c r="C6" s="433">
        <v>26</v>
      </c>
      <c r="D6" s="433">
        <v>48</v>
      </c>
      <c r="E6" s="433">
        <v>37</v>
      </c>
      <c r="F6" s="433">
        <v>34</v>
      </c>
      <c r="G6" s="433">
        <v>24</v>
      </c>
      <c r="H6" s="433">
        <v>9</v>
      </c>
      <c r="I6" s="433">
        <v>23</v>
      </c>
      <c r="J6" s="433">
        <v>20</v>
      </c>
      <c r="K6" s="433">
        <v>24</v>
      </c>
      <c r="L6" s="433">
        <v>17</v>
      </c>
      <c r="M6" s="433">
        <v>18</v>
      </c>
      <c r="N6" s="136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s="130" customFormat="1" ht="22.5" customHeight="1">
      <c r="A7" s="430" t="s">
        <v>21</v>
      </c>
      <c r="B7" s="433">
        <v>43</v>
      </c>
      <c r="C7" s="433">
        <v>27</v>
      </c>
      <c r="D7" s="433">
        <v>33</v>
      </c>
      <c r="E7" s="433">
        <v>20</v>
      </c>
      <c r="F7" s="433">
        <v>28</v>
      </c>
      <c r="G7" s="433">
        <v>20</v>
      </c>
      <c r="H7" s="433">
        <v>25</v>
      </c>
      <c r="I7" s="433">
        <v>23</v>
      </c>
      <c r="J7" s="433">
        <v>25</v>
      </c>
      <c r="K7" s="433">
        <v>19</v>
      </c>
      <c r="L7" s="433">
        <v>82</v>
      </c>
      <c r="M7" s="433">
        <v>55</v>
      </c>
      <c r="N7" s="136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 s="130" customFormat="1" ht="22.5" customHeight="1">
      <c r="A8" s="135" t="s">
        <v>22</v>
      </c>
      <c r="B8" s="433">
        <v>79793</v>
      </c>
      <c r="C8" s="433">
        <v>83391</v>
      </c>
      <c r="D8" s="433">
        <v>90116</v>
      </c>
      <c r="E8" s="433">
        <v>91374</v>
      </c>
      <c r="F8" s="433">
        <v>90682</v>
      </c>
      <c r="G8" s="433">
        <v>87607</v>
      </c>
      <c r="H8" s="433">
        <v>87204</v>
      </c>
      <c r="I8" s="433">
        <v>77623</v>
      </c>
      <c r="J8" s="433">
        <v>68022</v>
      </c>
      <c r="K8" s="433">
        <v>66931</v>
      </c>
      <c r="L8" s="433">
        <v>64962</v>
      </c>
      <c r="M8" s="433">
        <v>67314</v>
      </c>
      <c r="N8" s="136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1:25" s="130" customFormat="1" ht="22.5" customHeight="1">
      <c r="A9" s="430" t="s">
        <v>23</v>
      </c>
      <c r="B9" s="434">
        <v>673</v>
      </c>
      <c r="C9" s="435">
        <v>3598</v>
      </c>
      <c r="D9" s="436">
        <v>6725</v>
      </c>
      <c r="E9" s="436">
        <v>1258</v>
      </c>
      <c r="F9" s="434">
        <v>692</v>
      </c>
      <c r="G9" s="434">
        <v>3075</v>
      </c>
      <c r="H9" s="434">
        <v>403</v>
      </c>
      <c r="I9" s="434">
        <v>9581</v>
      </c>
      <c r="J9" s="434">
        <v>9601</v>
      </c>
      <c r="K9" s="434">
        <v>1091</v>
      </c>
      <c r="L9" s="434">
        <v>1969</v>
      </c>
      <c r="M9" s="432">
        <v>2352</v>
      </c>
      <c r="N9" s="136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</row>
    <row r="10" spans="1:25" s="130" customFormat="1" ht="22.5" customHeight="1">
      <c r="A10" s="430" t="s">
        <v>24</v>
      </c>
      <c r="B10" s="437">
        <v>0.836378097581587</v>
      </c>
      <c r="C10" s="438">
        <v>4.509167470830774</v>
      </c>
      <c r="D10" s="438">
        <v>8.1</v>
      </c>
      <c r="E10" s="438">
        <v>1.4</v>
      </c>
      <c r="F10" s="437">
        <v>0.836378097581587</v>
      </c>
      <c r="G10" s="437">
        <v>3.4</v>
      </c>
      <c r="H10" s="437">
        <v>0.5</v>
      </c>
      <c r="I10" s="437">
        <v>11</v>
      </c>
      <c r="J10" s="437">
        <v>12.4</v>
      </c>
      <c r="K10" s="437">
        <v>1.6</v>
      </c>
      <c r="L10" s="437">
        <v>2.9</v>
      </c>
      <c r="M10" s="439">
        <v>3.6</v>
      </c>
      <c r="N10" s="136"/>
      <c r="O10" s="127"/>
      <c r="P10" s="138"/>
      <c r="Q10" s="127"/>
      <c r="R10" s="127"/>
      <c r="S10" s="127"/>
      <c r="T10" s="127"/>
      <c r="U10" s="127"/>
      <c r="V10" s="127"/>
      <c r="W10" s="127"/>
      <c r="X10" s="127"/>
      <c r="Y10" s="127"/>
    </row>
    <row r="11" spans="1:25" s="130" customFormat="1" ht="22.5" customHeight="1">
      <c r="A11" s="139" t="s">
        <v>25</v>
      </c>
      <c r="B11" s="433">
        <v>21001</v>
      </c>
      <c r="C11" s="433">
        <v>23049</v>
      </c>
      <c r="D11" s="433">
        <v>26075</v>
      </c>
      <c r="E11" s="433">
        <v>29131</v>
      </c>
      <c r="F11" s="433">
        <v>30961</v>
      </c>
      <c r="G11" s="433">
        <v>33695</v>
      </c>
      <c r="H11" s="433">
        <v>32683</v>
      </c>
      <c r="I11" s="433">
        <v>31444</v>
      </c>
      <c r="J11" s="433">
        <v>32046</v>
      </c>
      <c r="K11" s="433">
        <v>28954</v>
      </c>
      <c r="L11" s="433">
        <v>33610</v>
      </c>
      <c r="M11" s="433">
        <v>37798</v>
      </c>
      <c r="N11" s="136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</row>
    <row r="12" spans="1:25" s="130" customFormat="1" ht="22.5" customHeight="1">
      <c r="A12" s="135" t="s">
        <v>26</v>
      </c>
      <c r="B12" s="432">
        <v>12077</v>
      </c>
      <c r="C12" s="432">
        <v>13880</v>
      </c>
      <c r="D12" s="432">
        <v>16179</v>
      </c>
      <c r="E12" s="432">
        <v>15735</v>
      </c>
      <c r="F12" s="432">
        <v>16399</v>
      </c>
      <c r="G12" s="432">
        <v>17140</v>
      </c>
      <c r="H12" s="432">
        <v>16909</v>
      </c>
      <c r="I12" s="432">
        <v>15579</v>
      </c>
      <c r="J12" s="432">
        <v>17195</v>
      </c>
      <c r="K12" s="432">
        <v>15518</v>
      </c>
      <c r="L12" s="432">
        <v>19026</v>
      </c>
      <c r="M12" s="432">
        <v>20789</v>
      </c>
      <c r="N12" s="136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s="130" customFormat="1" ht="22.5" customHeight="1">
      <c r="A13" s="430" t="s">
        <v>27</v>
      </c>
      <c r="B13" s="440">
        <v>10960</v>
      </c>
      <c r="C13" s="440">
        <v>12442</v>
      </c>
      <c r="D13" s="440">
        <v>14693</v>
      </c>
      <c r="E13" s="440">
        <v>13891</v>
      </c>
      <c r="F13" s="440">
        <v>14700</v>
      </c>
      <c r="G13" s="440">
        <v>15637</v>
      </c>
      <c r="H13" s="440">
        <v>15251</v>
      </c>
      <c r="I13" s="440">
        <v>14079</v>
      </c>
      <c r="J13" s="440">
        <v>14734</v>
      </c>
      <c r="K13" s="440">
        <v>13658</v>
      </c>
      <c r="L13" s="440">
        <v>16791</v>
      </c>
      <c r="M13" s="440">
        <v>18097</v>
      </c>
      <c r="N13" s="136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5" s="130" customFormat="1" ht="22.5" customHeight="1">
      <c r="A14" s="430" t="s">
        <v>28</v>
      </c>
      <c r="B14" s="440">
        <v>1117</v>
      </c>
      <c r="C14" s="440">
        <v>1438</v>
      </c>
      <c r="D14" s="440">
        <v>1486</v>
      </c>
      <c r="E14" s="440">
        <v>1844</v>
      </c>
      <c r="F14" s="440">
        <v>1699</v>
      </c>
      <c r="G14" s="440">
        <v>1503</v>
      </c>
      <c r="H14" s="440">
        <v>1658</v>
      </c>
      <c r="I14" s="440">
        <v>1500</v>
      </c>
      <c r="J14" s="440">
        <v>2461</v>
      </c>
      <c r="K14" s="440">
        <v>1860</v>
      </c>
      <c r="L14" s="440">
        <v>2235</v>
      </c>
      <c r="M14" s="440">
        <v>2692</v>
      </c>
      <c r="N14" s="136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5" s="130" customFormat="1" ht="22.5" customHeight="1">
      <c r="A15" s="137" t="s">
        <v>29</v>
      </c>
      <c r="B15" s="432">
        <v>8924</v>
      </c>
      <c r="C15" s="432">
        <v>9169</v>
      </c>
      <c r="D15" s="432">
        <v>9896</v>
      </c>
      <c r="E15" s="432">
        <v>13396</v>
      </c>
      <c r="F15" s="432">
        <v>14562</v>
      </c>
      <c r="G15" s="432">
        <v>16555</v>
      </c>
      <c r="H15" s="432">
        <v>15774</v>
      </c>
      <c r="I15" s="432">
        <v>15865</v>
      </c>
      <c r="J15" s="432">
        <v>14851</v>
      </c>
      <c r="K15" s="432">
        <f>K11-K12</f>
        <v>13436</v>
      </c>
      <c r="L15" s="432">
        <f>L11-L12</f>
        <v>14584</v>
      </c>
      <c r="M15" s="432">
        <v>17009</v>
      </c>
      <c r="N15" s="136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</row>
    <row r="16" spans="1:25" s="130" customFormat="1" ht="22.5" customHeight="1">
      <c r="A16" s="137" t="s">
        <v>30</v>
      </c>
      <c r="B16" s="439">
        <v>42.5</v>
      </c>
      <c r="C16" s="439">
        <v>39.8</v>
      </c>
      <c r="D16" s="439">
        <v>38</v>
      </c>
      <c r="E16" s="439">
        <v>46</v>
      </c>
      <c r="F16" s="439">
        <v>47</v>
      </c>
      <c r="G16" s="439">
        <v>49.1</v>
      </c>
      <c r="H16" s="439">
        <v>48.3</v>
      </c>
      <c r="I16" s="439">
        <v>50.4</v>
      </c>
      <c r="J16" s="439">
        <v>46.3</v>
      </c>
      <c r="K16" s="439">
        <f>K15*100/K11</f>
        <v>46.404641845686264</v>
      </c>
      <c r="L16" s="439">
        <v>43.5</v>
      </c>
      <c r="M16" s="439">
        <v>45</v>
      </c>
      <c r="N16" s="136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</row>
    <row r="17" spans="1:25" s="130" customFormat="1" ht="22.5" customHeight="1">
      <c r="A17" s="137" t="s">
        <v>125</v>
      </c>
      <c r="B17" s="432">
        <v>8202</v>
      </c>
      <c r="C17" s="432">
        <v>9179</v>
      </c>
      <c r="D17" s="432">
        <v>10510</v>
      </c>
      <c r="E17" s="432">
        <v>11697</v>
      </c>
      <c r="F17" s="432">
        <v>12523</v>
      </c>
      <c r="G17" s="432">
        <v>13681</v>
      </c>
      <c r="H17" s="432">
        <v>13603</v>
      </c>
      <c r="I17" s="432">
        <v>13171</v>
      </c>
      <c r="J17" s="432">
        <v>13134</v>
      </c>
      <c r="K17" s="432">
        <v>12108</v>
      </c>
      <c r="L17" s="432">
        <v>13694</v>
      </c>
      <c r="M17" s="432">
        <v>15724</v>
      </c>
      <c r="N17" s="136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</row>
    <row r="18" spans="1:25" s="130" customFormat="1" ht="22.5" customHeight="1">
      <c r="A18" s="136" t="s">
        <v>31</v>
      </c>
      <c r="B18" s="439">
        <v>49.6</v>
      </c>
      <c r="C18" s="439">
        <v>49.8</v>
      </c>
      <c r="D18" s="439">
        <v>50.4</v>
      </c>
      <c r="E18" s="439">
        <v>52.1</v>
      </c>
      <c r="F18" s="439">
        <v>50.7</v>
      </c>
      <c r="G18" s="439">
        <v>49.9</v>
      </c>
      <c r="H18" s="439">
        <v>48.2</v>
      </c>
      <c r="I18" s="439">
        <v>44.5</v>
      </c>
      <c r="J18" s="439">
        <v>41.1</v>
      </c>
      <c r="K18" s="439">
        <v>37.6</v>
      </c>
      <c r="L18" s="439">
        <v>37.8</v>
      </c>
      <c r="M18" s="439">
        <v>38.7</v>
      </c>
      <c r="N18" s="136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</row>
    <row r="19" spans="1:25" s="130" customFormat="1" ht="22.5" customHeight="1">
      <c r="A19" s="431" t="s">
        <v>32</v>
      </c>
      <c r="B19" s="439">
        <v>12</v>
      </c>
      <c r="C19" s="439">
        <v>12.1</v>
      </c>
      <c r="D19" s="439">
        <v>11.9</v>
      </c>
      <c r="E19" s="439">
        <v>12.5</v>
      </c>
      <c r="F19" s="439">
        <v>12</v>
      </c>
      <c r="G19" s="439">
        <v>11.6</v>
      </c>
      <c r="H19" s="439">
        <v>10.8</v>
      </c>
      <c r="I19" s="439">
        <v>9.6</v>
      </c>
      <c r="J19" s="439">
        <v>8.6</v>
      </c>
      <c r="K19" s="439">
        <f>K17*100/162178</f>
        <v>7.46587083328195</v>
      </c>
      <c r="L19" s="439">
        <v>7.5</v>
      </c>
      <c r="M19" s="439">
        <v>7.7</v>
      </c>
      <c r="N19" s="136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</row>
    <row r="20" spans="1:25" s="130" customFormat="1" ht="22.5" customHeight="1">
      <c r="A20" s="137" t="s">
        <v>124</v>
      </c>
      <c r="B20" s="438">
        <v>7.014467338886448</v>
      </c>
      <c r="C20" s="438">
        <v>6</v>
      </c>
      <c r="D20" s="438">
        <v>6.9</v>
      </c>
      <c r="E20" s="438">
        <v>6</v>
      </c>
      <c r="F20" s="438">
        <v>6</v>
      </c>
      <c r="G20" s="438">
        <v>4.4</v>
      </c>
      <c r="H20" s="437">
        <v>6</v>
      </c>
      <c r="I20" s="437">
        <v>6</v>
      </c>
      <c r="J20" s="437">
        <v>6.8</v>
      </c>
      <c r="K20" s="437">
        <v>12.3</v>
      </c>
      <c r="L20" s="438">
        <v>4.6</v>
      </c>
      <c r="M20" s="438">
        <v>8</v>
      </c>
      <c r="N20" s="136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</row>
    <row r="21" spans="1:25" s="130" customFormat="1" ht="22.5" customHeight="1">
      <c r="A21" s="137" t="s">
        <v>33</v>
      </c>
      <c r="B21" s="432">
        <v>930</v>
      </c>
      <c r="C21" s="432">
        <v>1245</v>
      </c>
      <c r="D21" s="432">
        <v>1445</v>
      </c>
      <c r="E21" s="432">
        <v>1755</v>
      </c>
      <c r="F21" s="432">
        <v>1702</v>
      </c>
      <c r="G21" s="432">
        <v>1758</v>
      </c>
      <c r="H21" s="432">
        <v>1468</v>
      </c>
      <c r="I21" s="432">
        <v>1418</v>
      </c>
      <c r="J21" s="432">
        <v>2508</v>
      </c>
      <c r="K21" s="432">
        <v>2376</v>
      </c>
      <c r="L21" s="432">
        <v>2245</v>
      </c>
      <c r="M21" s="432">
        <v>4289</v>
      </c>
      <c r="N21" s="136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25" s="130" customFormat="1" ht="22.5" customHeight="1">
      <c r="A22" s="430" t="s">
        <v>34</v>
      </c>
      <c r="B22" s="440">
        <v>915</v>
      </c>
      <c r="C22" s="440">
        <v>1200</v>
      </c>
      <c r="D22" s="440">
        <v>1355</v>
      </c>
      <c r="E22" s="440">
        <v>1635</v>
      </c>
      <c r="F22" s="440">
        <v>1557</v>
      </c>
      <c r="G22" s="440">
        <v>1444</v>
      </c>
      <c r="H22" s="440">
        <v>1445</v>
      </c>
      <c r="I22" s="440">
        <v>1342</v>
      </c>
      <c r="J22" s="440">
        <v>1888</v>
      </c>
      <c r="K22" s="440">
        <v>1609</v>
      </c>
      <c r="L22" s="440">
        <v>2031</v>
      </c>
      <c r="M22" s="440">
        <v>2565</v>
      </c>
      <c r="N22" s="136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</row>
    <row r="23" spans="1:25" s="130" customFormat="1" ht="7.5" customHeight="1" thickBot="1">
      <c r="A23" s="140"/>
      <c r="B23" s="441"/>
      <c r="C23" s="441"/>
      <c r="D23" s="441"/>
      <c r="E23" s="442"/>
      <c r="F23" s="442"/>
      <c r="G23" s="442"/>
      <c r="H23" s="442"/>
      <c r="I23" s="442"/>
      <c r="J23" s="442"/>
      <c r="K23" s="442"/>
      <c r="L23" s="442"/>
      <c r="M23" s="443"/>
      <c r="N23" s="136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</row>
    <row r="24" spans="1:25" s="130" customFormat="1" ht="19.5" customHeight="1">
      <c r="A24" s="426" t="s">
        <v>293</v>
      </c>
      <c r="B24" s="141"/>
      <c r="C24" s="141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</row>
    <row r="25" spans="1:13" s="130" customFormat="1" ht="20.25" customHeight="1">
      <c r="A25" s="2" t="s">
        <v>121</v>
      </c>
      <c r="B25" s="141"/>
      <c r="C25" s="141"/>
      <c r="D25" s="141"/>
      <c r="E25" s="142"/>
      <c r="F25" s="142"/>
      <c r="G25" s="142"/>
      <c r="H25" s="142"/>
      <c r="I25" s="142"/>
      <c r="J25" s="142"/>
      <c r="K25" s="142"/>
      <c r="L25" s="142"/>
      <c r="M25" s="142"/>
    </row>
    <row r="26" ht="20.25" customHeight="1">
      <c r="A26" s="2" t="s">
        <v>122</v>
      </c>
    </row>
    <row r="27" ht="15" customHeight="1">
      <c r="A27" s="2"/>
    </row>
  </sheetData>
  <printOptions horizontalCentered="1" verticalCentered="1"/>
  <pageMargins left="0.11811023622047245" right="0" top="0.35433070866141736" bottom="0.3937007874015748" header="0.5511811023622047" footer="0.6299212598425197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40"/>
  <sheetViews>
    <sheetView tabSelected="1" workbookViewId="0" topLeftCell="A32">
      <selection activeCell="A131" sqref="A131:A132"/>
    </sheetView>
  </sheetViews>
  <sheetFormatPr defaultColWidth="9.140625" defaultRowHeight="12.75"/>
  <cols>
    <col min="1" max="1" width="3.28125" style="87" customWidth="1"/>
    <col min="2" max="2" width="35.7109375" style="87" customWidth="1"/>
    <col min="3" max="5" width="12.7109375" style="87" customWidth="1"/>
    <col min="6" max="6" width="17.00390625" style="87" customWidth="1"/>
    <col min="7" max="16384" width="9.140625" style="87" customWidth="1"/>
  </cols>
  <sheetData>
    <row r="1" spans="1:6" ht="13.5" customHeight="1">
      <c r="A1" s="88" t="s">
        <v>153</v>
      </c>
      <c r="B1" s="88"/>
      <c r="C1" s="88"/>
      <c r="D1" s="88"/>
      <c r="E1" s="88"/>
      <c r="F1" s="88"/>
    </row>
    <row r="2" spans="2:6" ht="12" customHeight="1">
      <c r="B2" s="88"/>
      <c r="C2" s="89"/>
      <c r="D2" s="89"/>
      <c r="E2" s="89"/>
      <c r="F2" s="90"/>
    </row>
    <row r="3" spans="1:6" ht="8.25" customHeight="1" thickBot="1">
      <c r="A3" s="86"/>
      <c r="F3" s="90"/>
    </row>
    <row r="4" spans="1:6" ht="33" customHeight="1">
      <c r="A4" s="91" t="s">
        <v>85</v>
      </c>
      <c r="B4" s="92"/>
      <c r="C4" s="390" t="s">
        <v>86</v>
      </c>
      <c r="D4" s="93"/>
      <c r="E4" s="94"/>
      <c r="F4" s="273" t="s">
        <v>87</v>
      </c>
    </row>
    <row r="5" spans="1:6" ht="22.5" customHeight="1" thickBot="1">
      <c r="A5" s="96"/>
      <c r="B5" s="97"/>
      <c r="C5" s="391" t="s">
        <v>88</v>
      </c>
      <c r="D5" s="98" t="s">
        <v>89</v>
      </c>
      <c r="E5" s="97" t="s">
        <v>48</v>
      </c>
      <c r="F5" s="274" t="s">
        <v>39</v>
      </c>
    </row>
    <row r="6" spans="1:6" s="369" customFormat="1" ht="19.5" customHeight="1">
      <c r="A6" s="99" t="s">
        <v>90</v>
      </c>
      <c r="C6" s="392">
        <v>26</v>
      </c>
      <c r="D6" s="100">
        <v>43</v>
      </c>
      <c r="E6" s="101">
        <f>SUM(C6:D6)</f>
        <v>69</v>
      </c>
      <c r="F6" s="275">
        <v>11073</v>
      </c>
    </row>
    <row r="7" spans="1:10" ht="19.5" customHeight="1">
      <c r="A7" s="102"/>
      <c r="B7" s="87" t="s">
        <v>91</v>
      </c>
      <c r="C7" s="393">
        <v>13</v>
      </c>
      <c r="D7" s="103">
        <v>5</v>
      </c>
      <c r="E7" s="368">
        <f aca="true" t="shared" si="0" ref="E7:E35">SUM(C7:D7)</f>
        <v>18</v>
      </c>
      <c r="F7" s="276">
        <v>2046</v>
      </c>
      <c r="J7" s="369"/>
    </row>
    <row r="8" spans="1:10" ht="19.5" customHeight="1">
      <c r="A8" s="104"/>
      <c r="B8" s="87" t="s">
        <v>92</v>
      </c>
      <c r="C8" s="393">
        <v>7</v>
      </c>
      <c r="D8" s="295">
        <v>28</v>
      </c>
      <c r="E8" s="368">
        <f t="shared" si="0"/>
        <v>35</v>
      </c>
      <c r="F8" s="276">
        <v>4976</v>
      </c>
      <c r="J8" s="369"/>
    </row>
    <row r="9" spans="1:6" s="369" customFormat="1" ht="19.5" customHeight="1">
      <c r="A9" s="105" t="s">
        <v>93</v>
      </c>
      <c r="C9" s="392">
        <v>29</v>
      </c>
      <c r="D9" s="100">
        <v>23</v>
      </c>
      <c r="E9" s="101">
        <f t="shared" si="0"/>
        <v>52</v>
      </c>
      <c r="F9" s="275">
        <v>5360</v>
      </c>
    </row>
    <row r="10" spans="1:10" ht="19.5" customHeight="1">
      <c r="A10" s="102"/>
      <c r="B10" s="87" t="s">
        <v>94</v>
      </c>
      <c r="C10" s="393">
        <v>4</v>
      </c>
      <c r="D10" s="103">
        <v>7</v>
      </c>
      <c r="E10" s="368">
        <f t="shared" si="0"/>
        <v>11</v>
      </c>
      <c r="F10" s="277">
        <v>1506</v>
      </c>
      <c r="J10" s="369"/>
    </row>
    <row r="11" spans="1:10" ht="19.5" customHeight="1">
      <c r="A11" s="104"/>
      <c r="B11" s="87" t="s">
        <v>95</v>
      </c>
      <c r="C11" s="393">
        <v>6</v>
      </c>
      <c r="D11" s="103">
        <v>1</v>
      </c>
      <c r="E11" s="368">
        <f t="shared" si="0"/>
        <v>7</v>
      </c>
      <c r="F11" s="277">
        <v>1124</v>
      </c>
      <c r="J11" s="369"/>
    </row>
    <row r="12" spans="1:10" ht="19.5" customHeight="1">
      <c r="A12" s="95"/>
      <c r="B12" s="87" t="s">
        <v>96</v>
      </c>
      <c r="C12" s="393">
        <v>7</v>
      </c>
      <c r="D12" s="103">
        <v>3</v>
      </c>
      <c r="E12" s="368">
        <f t="shared" si="0"/>
        <v>10</v>
      </c>
      <c r="F12" s="277">
        <v>520</v>
      </c>
      <c r="H12" s="369"/>
      <c r="J12" s="369"/>
    </row>
    <row r="13" spans="1:8" s="369" customFormat="1" ht="19.5" customHeight="1">
      <c r="A13" s="106" t="s">
        <v>97</v>
      </c>
      <c r="C13" s="392">
        <v>21</v>
      </c>
      <c r="D13" s="100">
        <v>22</v>
      </c>
      <c r="E13" s="101">
        <f t="shared" si="0"/>
        <v>43</v>
      </c>
      <c r="F13" s="275">
        <v>9290</v>
      </c>
      <c r="H13" s="87"/>
    </row>
    <row r="14" spans="1:10" ht="19.5" customHeight="1">
      <c r="A14" s="107"/>
      <c r="B14" s="87" t="s">
        <v>98</v>
      </c>
      <c r="C14" s="393">
        <v>7</v>
      </c>
      <c r="D14" s="103">
        <v>15</v>
      </c>
      <c r="E14" s="368">
        <f t="shared" si="0"/>
        <v>22</v>
      </c>
      <c r="F14" s="277">
        <v>4522</v>
      </c>
      <c r="J14" s="369"/>
    </row>
    <row r="15" spans="1:10" ht="19.5" customHeight="1">
      <c r="A15" s="95"/>
      <c r="B15" s="87" t="s">
        <v>99</v>
      </c>
      <c r="C15" s="393">
        <v>10</v>
      </c>
      <c r="D15" s="103">
        <v>1</v>
      </c>
      <c r="E15" s="368">
        <f t="shared" si="0"/>
        <v>11</v>
      </c>
      <c r="F15" s="277">
        <v>4317</v>
      </c>
      <c r="H15" s="369"/>
      <c r="J15" s="369"/>
    </row>
    <row r="16" spans="1:8" s="369" customFormat="1" ht="19.5" customHeight="1">
      <c r="A16" s="106" t="s">
        <v>100</v>
      </c>
      <c r="C16" s="392">
        <v>30</v>
      </c>
      <c r="D16" s="100">
        <v>9</v>
      </c>
      <c r="E16" s="101">
        <f t="shared" si="0"/>
        <v>39</v>
      </c>
      <c r="F16" s="275">
        <v>5238</v>
      </c>
      <c r="H16" s="87"/>
    </row>
    <row r="17" spans="1:10" ht="19.5" customHeight="1">
      <c r="A17" s="107"/>
      <c r="B17" s="87" t="s">
        <v>101</v>
      </c>
      <c r="C17" s="393">
        <v>12</v>
      </c>
      <c r="D17" s="103">
        <v>3</v>
      </c>
      <c r="E17" s="368">
        <f t="shared" si="0"/>
        <v>15</v>
      </c>
      <c r="F17" s="277">
        <v>2090</v>
      </c>
      <c r="J17" s="369"/>
    </row>
    <row r="18" spans="1:10" ht="19.5" customHeight="1">
      <c r="A18" s="95"/>
      <c r="B18" s="87" t="s">
        <v>102</v>
      </c>
      <c r="C18" s="393">
        <v>2</v>
      </c>
      <c r="D18" s="103">
        <v>1</v>
      </c>
      <c r="E18" s="368">
        <f t="shared" si="0"/>
        <v>3</v>
      </c>
      <c r="F18" s="278">
        <v>485</v>
      </c>
      <c r="H18" s="369"/>
      <c r="J18" s="369"/>
    </row>
    <row r="19" spans="1:8" s="369" customFormat="1" ht="19.5" customHeight="1">
      <c r="A19" s="106" t="s">
        <v>103</v>
      </c>
      <c r="C19" s="392">
        <v>19</v>
      </c>
      <c r="D19" s="100">
        <v>3</v>
      </c>
      <c r="E19" s="101">
        <f t="shared" si="0"/>
        <v>22</v>
      </c>
      <c r="F19" s="275">
        <v>1804</v>
      </c>
      <c r="H19" s="87"/>
    </row>
    <row r="20" spans="1:10" ht="19.5" customHeight="1">
      <c r="A20" s="107"/>
      <c r="B20" s="87" t="s">
        <v>104</v>
      </c>
      <c r="C20" s="393">
        <v>9</v>
      </c>
      <c r="D20" s="103">
        <v>0</v>
      </c>
      <c r="E20" s="368">
        <f t="shared" si="0"/>
        <v>9</v>
      </c>
      <c r="F20" s="277">
        <v>394</v>
      </c>
      <c r="J20" s="369"/>
    </row>
    <row r="21" spans="1:10" ht="19.5" customHeight="1">
      <c r="A21" s="95"/>
      <c r="B21" s="87" t="s">
        <v>120</v>
      </c>
      <c r="C21" s="393">
        <v>0</v>
      </c>
      <c r="D21" s="103">
        <v>0</v>
      </c>
      <c r="E21" s="368">
        <f t="shared" si="0"/>
        <v>0</v>
      </c>
      <c r="F21" s="278">
        <v>0</v>
      </c>
      <c r="H21" s="369"/>
      <c r="J21" s="369"/>
    </row>
    <row r="22" spans="1:8" s="369" customFormat="1" ht="19.5" customHeight="1">
      <c r="A22" s="106" t="s">
        <v>105</v>
      </c>
      <c r="C22" s="392">
        <v>8</v>
      </c>
      <c r="D22" s="100">
        <v>5</v>
      </c>
      <c r="E22" s="101">
        <f t="shared" si="0"/>
        <v>13</v>
      </c>
      <c r="F22" s="275">
        <v>2310</v>
      </c>
      <c r="H22" s="87"/>
    </row>
    <row r="23" spans="1:10" ht="19.5" customHeight="1">
      <c r="A23" s="107"/>
      <c r="B23" s="87" t="s">
        <v>106</v>
      </c>
      <c r="C23" s="393">
        <v>4</v>
      </c>
      <c r="D23" s="103">
        <v>0</v>
      </c>
      <c r="E23" s="368">
        <f t="shared" si="0"/>
        <v>4</v>
      </c>
      <c r="F23" s="277">
        <v>1078</v>
      </c>
      <c r="J23" s="369"/>
    </row>
    <row r="24" spans="1:10" ht="19.5" customHeight="1">
      <c r="A24" s="95"/>
      <c r="B24" s="87" t="s">
        <v>107</v>
      </c>
      <c r="C24" s="393">
        <v>0</v>
      </c>
      <c r="D24" s="103">
        <v>2</v>
      </c>
      <c r="E24" s="368">
        <f t="shared" si="0"/>
        <v>2</v>
      </c>
      <c r="F24" s="277">
        <v>280</v>
      </c>
      <c r="H24" s="369"/>
      <c r="J24" s="369"/>
    </row>
    <row r="25" spans="1:8" s="369" customFormat="1" ht="19.5" customHeight="1">
      <c r="A25" s="106" t="s">
        <v>108</v>
      </c>
      <c r="C25" s="392">
        <v>89</v>
      </c>
      <c r="D25" s="100">
        <v>54</v>
      </c>
      <c r="E25" s="101">
        <f t="shared" si="0"/>
        <v>143</v>
      </c>
      <c r="F25" s="275">
        <v>25709</v>
      </c>
      <c r="H25" s="87"/>
    </row>
    <row r="26" spans="1:10" ht="19.5" customHeight="1">
      <c r="A26" s="107"/>
      <c r="B26" s="87" t="s">
        <v>109</v>
      </c>
      <c r="C26" s="393">
        <v>17</v>
      </c>
      <c r="D26" s="103">
        <v>10</v>
      </c>
      <c r="E26" s="368">
        <f t="shared" si="0"/>
        <v>27</v>
      </c>
      <c r="F26" s="277">
        <v>1369</v>
      </c>
      <c r="J26" s="369"/>
    </row>
    <row r="27" spans="1:10" ht="19.5" customHeight="1">
      <c r="A27" s="95"/>
      <c r="B27" s="87" t="s">
        <v>110</v>
      </c>
      <c r="C27" s="393">
        <v>19</v>
      </c>
      <c r="D27" s="103">
        <v>6</v>
      </c>
      <c r="E27" s="368">
        <f t="shared" si="0"/>
        <v>25</v>
      </c>
      <c r="F27" s="277">
        <v>7431</v>
      </c>
      <c r="J27" s="369"/>
    </row>
    <row r="28" spans="1:10" ht="19.5" customHeight="1">
      <c r="A28" s="95"/>
      <c r="B28" s="87" t="s">
        <v>111</v>
      </c>
      <c r="C28" s="393">
        <v>20</v>
      </c>
      <c r="D28" s="103">
        <v>7</v>
      </c>
      <c r="E28" s="368">
        <f t="shared" si="0"/>
        <v>27</v>
      </c>
      <c r="F28" s="277">
        <v>7608</v>
      </c>
      <c r="J28" s="369"/>
    </row>
    <row r="29" spans="1:10" ht="19.5" customHeight="1">
      <c r="A29" s="95"/>
      <c r="B29" s="87" t="s">
        <v>112</v>
      </c>
      <c r="C29" s="393">
        <v>8</v>
      </c>
      <c r="D29" s="103">
        <v>10</v>
      </c>
      <c r="E29" s="368">
        <f t="shared" si="0"/>
        <v>18</v>
      </c>
      <c r="F29" s="277">
        <v>2544</v>
      </c>
      <c r="J29" s="369"/>
    </row>
    <row r="30" spans="1:10" ht="19.5" customHeight="1">
      <c r="A30" s="95"/>
      <c r="B30" s="87" t="s">
        <v>126</v>
      </c>
      <c r="C30" s="393">
        <v>20</v>
      </c>
      <c r="D30" s="103">
        <v>20</v>
      </c>
      <c r="E30" s="368">
        <f t="shared" si="0"/>
        <v>40</v>
      </c>
      <c r="F30" s="277">
        <v>6575</v>
      </c>
      <c r="H30" s="369"/>
      <c r="J30" s="369"/>
    </row>
    <row r="31" spans="1:8" s="369" customFormat="1" ht="19.5" customHeight="1">
      <c r="A31" s="106" t="s">
        <v>113</v>
      </c>
      <c r="C31" s="392">
        <v>29</v>
      </c>
      <c r="D31" s="100">
        <v>20</v>
      </c>
      <c r="E31" s="101">
        <f t="shared" si="0"/>
        <v>49</v>
      </c>
      <c r="F31" s="275">
        <v>5094</v>
      </c>
      <c r="H31" s="87"/>
    </row>
    <row r="32" spans="1:10" ht="19.5" customHeight="1">
      <c r="A32" s="107"/>
      <c r="B32" s="87" t="s">
        <v>114</v>
      </c>
      <c r="C32" s="393">
        <v>6</v>
      </c>
      <c r="D32" s="103">
        <v>3</v>
      </c>
      <c r="E32" s="368">
        <f t="shared" si="0"/>
        <v>9</v>
      </c>
      <c r="F32" s="277">
        <v>283</v>
      </c>
      <c r="J32" s="369"/>
    </row>
    <row r="33" spans="1:10" ht="19.5" customHeight="1">
      <c r="A33" s="95"/>
      <c r="B33" s="87" t="s">
        <v>115</v>
      </c>
      <c r="C33" s="393">
        <v>10</v>
      </c>
      <c r="D33" s="103">
        <v>13</v>
      </c>
      <c r="E33" s="368">
        <f t="shared" si="0"/>
        <v>23</v>
      </c>
      <c r="F33" s="277">
        <v>2461</v>
      </c>
      <c r="H33" s="369"/>
      <c r="J33" s="369"/>
    </row>
    <row r="34" spans="1:8" s="369" customFormat="1" ht="19.5" customHeight="1">
      <c r="A34" s="106" t="s">
        <v>116</v>
      </c>
      <c r="C34" s="392">
        <v>5</v>
      </c>
      <c r="D34" s="100">
        <v>12</v>
      </c>
      <c r="E34" s="101">
        <f t="shared" si="0"/>
        <v>17</v>
      </c>
      <c r="F34" s="275">
        <v>1436</v>
      </c>
      <c r="H34" s="87"/>
    </row>
    <row r="35" spans="1:10" ht="19.5" customHeight="1">
      <c r="A35" s="107"/>
      <c r="B35" s="87" t="s">
        <v>117</v>
      </c>
      <c r="C35" s="393">
        <v>0</v>
      </c>
      <c r="D35" s="103">
        <v>4</v>
      </c>
      <c r="E35" s="368">
        <f t="shared" si="0"/>
        <v>4</v>
      </c>
      <c r="F35" s="279">
        <v>209</v>
      </c>
      <c r="J35" s="369"/>
    </row>
    <row r="36" spans="1:6" ht="7.5" customHeight="1" thickBot="1">
      <c r="A36" s="95"/>
      <c r="C36" s="394"/>
      <c r="D36" s="108"/>
      <c r="E36"/>
      <c r="F36" s="277"/>
    </row>
    <row r="37" spans="1:11" s="369" customFormat="1" ht="31.5" customHeight="1" thickBot="1">
      <c r="A37" s="109" t="s">
        <v>118</v>
      </c>
      <c r="B37" s="370"/>
      <c r="C37" s="395">
        <f>C6+C9+C13+C16+C19+C22+C25+C31+C34</f>
        <v>256</v>
      </c>
      <c r="D37" s="272">
        <f>D6+D9+D13+D16+D19+D22+D25+D31+D34</f>
        <v>191</v>
      </c>
      <c r="E37" s="312">
        <f>C37+D37</f>
        <v>447</v>
      </c>
      <c r="F37" s="315">
        <f>F6+F9+F13+F16+F19+F22+F25+F31+F34</f>
        <v>67314</v>
      </c>
      <c r="H37" s="451"/>
      <c r="I37" s="451"/>
      <c r="J37" s="451"/>
      <c r="K37" s="451"/>
    </row>
    <row r="38" spans="1:6" ht="8.25" customHeight="1">
      <c r="A38" s="110"/>
      <c r="B38" s="90"/>
      <c r="C38" s="90"/>
      <c r="D38" s="90"/>
      <c r="E38" s="90"/>
      <c r="F38" s="90"/>
    </row>
    <row r="39" spans="1:6" ht="14.25" customHeight="1">
      <c r="A39" s="452" t="s">
        <v>154</v>
      </c>
      <c r="B39" s="90"/>
      <c r="C39" s="90"/>
      <c r="D39" s="90"/>
      <c r="E39" s="90"/>
      <c r="F39" s="90"/>
    </row>
    <row r="40" spans="1:6" ht="24.75" customHeight="1">
      <c r="A40" s="654" t="s">
        <v>293</v>
      </c>
      <c r="B40" s="654"/>
      <c r="C40" s="654"/>
      <c r="D40" s="654"/>
      <c r="E40" s="654"/>
      <c r="F40" s="654"/>
    </row>
    <row r="41" ht="22.5" customHeight="1"/>
    <row r="42" ht="22.5" customHeight="1"/>
  </sheetData>
  <mergeCells count="1">
    <mergeCell ref="A40:F40"/>
  </mergeCells>
  <printOptions horizontalCentered="1" verticalCentered="1"/>
  <pageMargins left="0.4330708661417323" right="0.3937007874015748" top="0.5511811023622047" bottom="0.35433070866141736" header="0.4330708661417323" footer="0.3937007874015748"/>
  <pageSetup horizontalDpi="300" verticalDpi="300" orientation="portrait" paperSize="9" r:id="rId1"/>
  <headerFooter alignWithMargins="0">
    <oddHeader>&amp;C&amp;"Times New Roman,Regular"&amp;12- 13 -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N20"/>
  <sheetViews>
    <sheetView tabSelected="1" workbookViewId="0" topLeftCell="A13">
      <selection activeCell="A131" sqref="A131:A132"/>
    </sheetView>
  </sheetViews>
  <sheetFormatPr defaultColWidth="9.140625" defaultRowHeight="12.75"/>
  <cols>
    <col min="1" max="1" width="21.28125" style="112" customWidth="1"/>
    <col min="2" max="2" width="14.140625" style="112" customWidth="1"/>
    <col min="3" max="3" width="14.00390625" style="112" customWidth="1"/>
    <col min="4" max="9" width="14.140625" style="112" customWidth="1"/>
    <col min="10" max="16384" width="9.140625" style="112" customWidth="1"/>
  </cols>
  <sheetData>
    <row r="1" ht="23.25" customHeight="1">
      <c r="A1" s="111" t="s">
        <v>155</v>
      </c>
    </row>
    <row r="2" ht="13.5" thickBot="1"/>
    <row r="3" spans="1:9" ht="37.5" customHeight="1">
      <c r="A3" s="361" t="s">
        <v>119</v>
      </c>
      <c r="B3" s="453" t="s">
        <v>38</v>
      </c>
      <c r="C3" s="113"/>
      <c r="D3" s="113"/>
      <c r="E3" s="113"/>
      <c r="F3" s="282" t="s">
        <v>39</v>
      </c>
      <c r="G3" s="113"/>
      <c r="H3" s="113"/>
      <c r="I3" s="114"/>
    </row>
    <row r="4" spans="1:9" s="211" customFormat="1" ht="29.25" customHeight="1" thickBot="1">
      <c r="A4" s="362"/>
      <c r="B4" s="454" t="s">
        <v>65</v>
      </c>
      <c r="C4" s="209" t="s">
        <v>66</v>
      </c>
      <c r="D4" s="209" t="s">
        <v>67</v>
      </c>
      <c r="E4" s="280" t="s">
        <v>68</v>
      </c>
      <c r="F4" s="283" t="s">
        <v>65</v>
      </c>
      <c r="G4" s="209" t="s">
        <v>66</v>
      </c>
      <c r="H4" s="209" t="s">
        <v>67</v>
      </c>
      <c r="I4" s="210" t="s">
        <v>68</v>
      </c>
    </row>
    <row r="5" spans="1:14" s="118" customFormat="1" ht="31.5" customHeight="1">
      <c r="A5" s="363">
        <v>1994</v>
      </c>
      <c r="B5" s="455">
        <v>520</v>
      </c>
      <c r="C5" s="115">
        <v>509</v>
      </c>
      <c r="D5" s="115">
        <v>502</v>
      </c>
      <c r="E5" s="281">
        <v>494</v>
      </c>
      <c r="F5" s="119">
        <v>83882</v>
      </c>
      <c r="G5" s="115">
        <v>83862</v>
      </c>
      <c r="H5" s="115">
        <v>83382</v>
      </c>
      <c r="I5" s="116">
        <v>82176</v>
      </c>
      <c r="J5" s="117"/>
      <c r="K5" s="117"/>
      <c r="L5" s="117"/>
      <c r="M5" s="117"/>
      <c r="N5" s="117"/>
    </row>
    <row r="6" spans="1:14" s="118" customFormat="1" ht="31.5" customHeight="1">
      <c r="A6" s="363">
        <v>1995</v>
      </c>
      <c r="B6" s="455">
        <v>490</v>
      </c>
      <c r="C6" s="115">
        <v>477</v>
      </c>
      <c r="D6" s="115">
        <v>477</v>
      </c>
      <c r="E6" s="281">
        <v>481</v>
      </c>
      <c r="F6" s="119">
        <v>83160</v>
      </c>
      <c r="G6" s="115">
        <v>81823</v>
      </c>
      <c r="H6" s="115">
        <v>80698</v>
      </c>
      <c r="I6" s="116">
        <v>80466</v>
      </c>
      <c r="J6" s="117"/>
      <c r="K6" s="117"/>
      <c r="L6" s="117"/>
      <c r="M6" s="117"/>
      <c r="N6" s="117"/>
    </row>
    <row r="7" spans="1:14" s="118" customFormat="1" ht="31.5" customHeight="1">
      <c r="A7" s="363">
        <v>1996</v>
      </c>
      <c r="B7" s="455">
        <v>480</v>
      </c>
      <c r="C7" s="115">
        <v>475</v>
      </c>
      <c r="D7" s="115">
        <v>477</v>
      </c>
      <c r="E7" s="281">
        <v>481</v>
      </c>
      <c r="F7" s="119">
        <v>81048</v>
      </c>
      <c r="G7" s="115">
        <v>79269</v>
      </c>
      <c r="H7" s="115">
        <v>79447</v>
      </c>
      <c r="I7" s="116">
        <v>79793</v>
      </c>
      <c r="J7" s="117"/>
      <c r="K7" s="117"/>
      <c r="L7" s="117"/>
      <c r="M7" s="117"/>
      <c r="N7" s="117"/>
    </row>
    <row r="8" spans="1:14" s="118" customFormat="1" ht="31.5" customHeight="1">
      <c r="A8" s="363">
        <v>1997</v>
      </c>
      <c r="B8" s="455">
        <v>483</v>
      </c>
      <c r="C8" s="115">
        <v>478</v>
      </c>
      <c r="D8" s="115">
        <v>480</v>
      </c>
      <c r="E8" s="281">
        <v>480</v>
      </c>
      <c r="F8" s="119">
        <v>81572</v>
      </c>
      <c r="G8" s="115">
        <v>81915</v>
      </c>
      <c r="H8" s="115">
        <v>82083</v>
      </c>
      <c r="I8" s="116">
        <v>83391</v>
      </c>
      <c r="J8" s="117"/>
      <c r="K8" s="117"/>
      <c r="L8" s="117"/>
      <c r="M8" s="117"/>
      <c r="N8" s="117"/>
    </row>
    <row r="9" spans="1:14" s="118" customFormat="1" ht="31.5" customHeight="1">
      <c r="A9" s="363">
        <v>1998</v>
      </c>
      <c r="B9" s="455">
        <v>485</v>
      </c>
      <c r="C9" s="115">
        <v>485</v>
      </c>
      <c r="D9" s="115">
        <v>480</v>
      </c>
      <c r="E9" s="281">
        <v>495</v>
      </c>
      <c r="F9" s="119">
        <v>86069</v>
      </c>
      <c r="G9" s="115">
        <v>87057</v>
      </c>
      <c r="H9" s="115">
        <v>87902</v>
      </c>
      <c r="I9" s="116">
        <v>90116</v>
      </c>
      <c r="J9" s="117"/>
      <c r="K9" s="117"/>
      <c r="L9" s="117"/>
      <c r="M9" s="117"/>
      <c r="N9" s="117"/>
    </row>
    <row r="10" spans="1:14" s="118" customFormat="1" ht="31.5" customHeight="1">
      <c r="A10" s="363">
        <v>1999</v>
      </c>
      <c r="B10" s="455">
        <v>500</v>
      </c>
      <c r="C10" s="115">
        <v>505</v>
      </c>
      <c r="D10" s="115">
        <v>508</v>
      </c>
      <c r="E10" s="281">
        <v>512</v>
      </c>
      <c r="F10" s="119">
        <v>91559</v>
      </c>
      <c r="G10" s="115">
        <v>90812</v>
      </c>
      <c r="H10" s="115">
        <v>90452</v>
      </c>
      <c r="I10" s="116">
        <v>91374</v>
      </c>
      <c r="J10" s="117"/>
      <c r="K10" s="117"/>
      <c r="L10" s="117"/>
      <c r="M10" s="117"/>
      <c r="N10" s="117"/>
    </row>
    <row r="11" spans="1:14" s="118" customFormat="1" ht="31.5" customHeight="1">
      <c r="A11" s="363">
        <v>2000</v>
      </c>
      <c r="B11" s="455">
        <v>517</v>
      </c>
      <c r="C11" s="115">
        <v>519</v>
      </c>
      <c r="D11" s="115">
        <v>523</v>
      </c>
      <c r="E11" s="281">
        <v>518</v>
      </c>
      <c r="F11" s="119">
        <v>90861</v>
      </c>
      <c r="G11" s="115">
        <v>90765</v>
      </c>
      <c r="H11" s="115">
        <v>89869</v>
      </c>
      <c r="I11" s="116">
        <v>90682</v>
      </c>
      <c r="J11" s="117"/>
      <c r="K11" s="117"/>
      <c r="L11" s="117"/>
      <c r="M11" s="117"/>
      <c r="N11" s="117"/>
    </row>
    <row r="12" spans="1:14" s="118" customFormat="1" ht="31.5" customHeight="1">
      <c r="A12" s="363">
        <v>2001</v>
      </c>
      <c r="B12" s="455">
        <v>527</v>
      </c>
      <c r="C12" s="115">
        <v>524</v>
      </c>
      <c r="D12" s="115">
        <v>522</v>
      </c>
      <c r="E12" s="281">
        <v>522</v>
      </c>
      <c r="F12" s="119">
        <v>93218</v>
      </c>
      <c r="G12" s="115">
        <v>92966</v>
      </c>
      <c r="H12" s="115">
        <v>90894</v>
      </c>
      <c r="I12" s="116">
        <v>87607</v>
      </c>
      <c r="J12" s="117"/>
      <c r="K12" s="117"/>
      <c r="L12" s="117"/>
      <c r="M12" s="117"/>
      <c r="N12" s="117"/>
    </row>
    <row r="13" spans="1:14" s="118" customFormat="1" ht="31.5" customHeight="1">
      <c r="A13" s="363">
        <v>2002</v>
      </c>
      <c r="B13" s="455">
        <v>514</v>
      </c>
      <c r="C13" s="115">
        <v>509</v>
      </c>
      <c r="D13" s="115">
        <v>506</v>
      </c>
      <c r="E13" s="281">
        <v>506</v>
      </c>
      <c r="F13" s="296">
        <v>86865</v>
      </c>
      <c r="G13" s="297">
        <v>86987</v>
      </c>
      <c r="H13" s="297">
        <v>86949</v>
      </c>
      <c r="I13" s="116">
        <v>87204</v>
      </c>
      <c r="J13" s="117"/>
      <c r="K13" s="117"/>
      <c r="L13" s="117"/>
      <c r="M13" s="117"/>
      <c r="N13" s="117"/>
    </row>
    <row r="14" spans="1:14" s="118" customFormat="1" ht="31.5" customHeight="1">
      <c r="A14" s="363">
        <v>2003</v>
      </c>
      <c r="B14" s="455">
        <v>508</v>
      </c>
      <c r="C14" s="316">
        <v>513</v>
      </c>
      <c r="D14" s="316">
        <v>507</v>
      </c>
      <c r="E14" s="317">
        <v>506</v>
      </c>
      <c r="F14" s="296">
        <v>84638</v>
      </c>
      <c r="G14" s="297">
        <v>83609</v>
      </c>
      <c r="H14" s="297">
        <v>77038</v>
      </c>
      <c r="I14" s="318">
        <v>77623</v>
      </c>
      <c r="J14" s="117"/>
      <c r="K14" s="117"/>
      <c r="L14" s="117"/>
      <c r="M14" s="117"/>
      <c r="N14" s="117"/>
    </row>
    <row r="15" spans="1:14" s="118" customFormat="1" ht="31.5" customHeight="1">
      <c r="A15" s="363">
        <v>2004</v>
      </c>
      <c r="B15" s="455">
        <v>497</v>
      </c>
      <c r="C15" s="365">
        <v>497</v>
      </c>
      <c r="D15" s="316">
        <v>499</v>
      </c>
      <c r="E15" s="317">
        <v>501</v>
      </c>
      <c r="F15" s="296">
        <v>76496</v>
      </c>
      <c r="G15" s="297">
        <v>70097</v>
      </c>
      <c r="H15" s="297">
        <v>67619</v>
      </c>
      <c r="I15" s="318">
        <v>68022</v>
      </c>
      <c r="J15" s="117"/>
      <c r="K15" s="117"/>
      <c r="L15" s="117"/>
      <c r="M15" s="117"/>
      <c r="N15" s="117"/>
    </row>
    <row r="16" spans="1:14" s="118" customFormat="1" ht="31.5" customHeight="1">
      <c r="A16" s="363">
        <v>2005</v>
      </c>
      <c r="B16" s="455">
        <v>499</v>
      </c>
      <c r="C16" s="365">
        <v>498</v>
      </c>
      <c r="D16" s="316">
        <v>497</v>
      </c>
      <c r="E16" s="317">
        <v>506</v>
      </c>
      <c r="F16" s="296">
        <v>66797</v>
      </c>
      <c r="G16" s="297">
        <v>67402</v>
      </c>
      <c r="H16" s="297">
        <v>65888</v>
      </c>
      <c r="I16" s="318">
        <v>66931</v>
      </c>
      <c r="J16" s="117"/>
      <c r="K16" s="117"/>
      <c r="L16" s="117"/>
      <c r="M16" s="117"/>
      <c r="N16" s="117"/>
    </row>
    <row r="17" spans="1:14" s="118" customFormat="1" ht="31.5" customHeight="1">
      <c r="A17" s="363">
        <v>2006</v>
      </c>
      <c r="B17" s="455">
        <v>484</v>
      </c>
      <c r="C17" s="365">
        <v>477</v>
      </c>
      <c r="D17" s="316">
        <v>463</v>
      </c>
      <c r="E17" s="317">
        <v>441</v>
      </c>
      <c r="F17" s="296">
        <v>65551</v>
      </c>
      <c r="G17" s="297">
        <v>65209</v>
      </c>
      <c r="H17" s="297">
        <v>65512</v>
      </c>
      <c r="I17" s="318">
        <v>64962</v>
      </c>
      <c r="J17" s="117"/>
      <c r="K17" s="117"/>
      <c r="L17" s="117"/>
      <c r="M17" s="117"/>
      <c r="N17" s="117"/>
    </row>
    <row r="18" spans="1:9" ht="31.5" customHeight="1" thickBot="1">
      <c r="A18" s="364">
        <v>2007</v>
      </c>
      <c r="B18" s="456">
        <v>425</v>
      </c>
      <c r="C18" s="333">
        <v>416</v>
      </c>
      <c r="D18" s="298">
        <v>409</v>
      </c>
      <c r="E18" s="299">
        <v>404</v>
      </c>
      <c r="F18" s="284">
        <v>66612</v>
      </c>
      <c r="G18" s="215">
        <v>67250</v>
      </c>
      <c r="H18" s="215">
        <v>67147</v>
      </c>
      <c r="I18" s="300">
        <v>67314</v>
      </c>
    </row>
    <row r="20" ht="12.75">
      <c r="A20" s="426" t="s">
        <v>293</v>
      </c>
    </row>
  </sheetData>
  <printOptions horizontalCentered="1" verticalCentered="1"/>
  <pageMargins left="0.31496062992125984" right="0" top="0.1968503937007874" bottom="0.1968503937007874" header="0.5118110236220472" footer="0.5118110236220472"/>
  <pageSetup horizontalDpi="300" verticalDpi="30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3">
      <selection activeCell="A131" sqref="A131:A132"/>
    </sheetView>
  </sheetViews>
  <sheetFormatPr defaultColWidth="8.8515625" defaultRowHeight="12.75"/>
  <cols>
    <col min="1" max="1" width="4.57421875" style="459" customWidth="1"/>
    <col min="2" max="2" width="26.421875" style="459" customWidth="1"/>
    <col min="3" max="4" width="10.57421875" style="459" customWidth="1"/>
    <col min="5" max="12" width="9.28125" style="459" customWidth="1"/>
    <col min="13" max="16384" width="8.8515625" style="459" customWidth="1"/>
  </cols>
  <sheetData>
    <row r="1" spans="1:4" ht="22.5" customHeight="1">
      <c r="A1" s="457" t="s">
        <v>285</v>
      </c>
      <c r="B1" s="458"/>
      <c r="C1" s="458"/>
      <c r="D1" s="458"/>
    </row>
    <row r="2" spans="1:4" ht="12.75" customHeight="1">
      <c r="A2" s="460"/>
      <c r="B2" s="461"/>
      <c r="C2" s="461"/>
      <c r="D2" s="461"/>
    </row>
    <row r="3" spans="1:12" s="464" customFormat="1" ht="18.75" customHeight="1">
      <c r="A3" s="462"/>
      <c r="B3" s="463"/>
      <c r="C3" s="463"/>
      <c r="D3" s="463"/>
      <c r="G3" s="465"/>
      <c r="L3" s="465" t="s">
        <v>156</v>
      </c>
    </row>
    <row r="4" spans="1:4" s="464" customFormat="1" ht="11.25" customHeight="1">
      <c r="A4" s="462"/>
      <c r="B4" s="463"/>
      <c r="C4" s="463"/>
      <c r="D4" s="463"/>
    </row>
    <row r="5" spans="1:12" s="464" customFormat="1" ht="24.75" customHeight="1">
      <c r="A5" s="466"/>
      <c r="B5" s="467"/>
      <c r="C5" s="655" t="s">
        <v>268</v>
      </c>
      <c r="D5" s="655" t="s">
        <v>269</v>
      </c>
      <c r="E5" s="657" t="s">
        <v>270</v>
      </c>
      <c r="F5" s="658"/>
      <c r="G5" s="658"/>
      <c r="H5" s="659"/>
      <c r="I5" s="660" t="s">
        <v>271</v>
      </c>
      <c r="J5" s="661"/>
      <c r="K5" s="661"/>
      <c r="L5" s="662"/>
    </row>
    <row r="6" spans="1:12" s="464" customFormat="1" ht="24.75" customHeight="1">
      <c r="A6" s="468"/>
      <c r="B6" s="469"/>
      <c r="C6" s="656"/>
      <c r="D6" s="656"/>
      <c r="E6" s="470" t="s">
        <v>157</v>
      </c>
      <c r="F6" s="471" t="s">
        <v>158</v>
      </c>
      <c r="G6" s="471" t="s">
        <v>159</v>
      </c>
      <c r="H6" s="472" t="s">
        <v>160</v>
      </c>
      <c r="I6" s="470" t="s">
        <v>157</v>
      </c>
      <c r="J6" s="471" t="s">
        <v>158</v>
      </c>
      <c r="K6" s="471" t="s">
        <v>159</v>
      </c>
      <c r="L6" s="472" t="s">
        <v>160</v>
      </c>
    </row>
    <row r="7" spans="1:12" s="464" customFormat="1" ht="35.25" customHeight="1">
      <c r="A7" s="473"/>
      <c r="B7" s="474" t="s">
        <v>161</v>
      </c>
      <c r="C7" s="475">
        <v>33610</v>
      </c>
      <c r="D7" s="475">
        <f>SUM(I7:L7)</f>
        <v>37798</v>
      </c>
      <c r="E7" s="476">
        <v>6628</v>
      </c>
      <c r="F7" s="476">
        <v>8840</v>
      </c>
      <c r="G7" s="477">
        <v>8584</v>
      </c>
      <c r="H7" s="477">
        <v>9558</v>
      </c>
      <c r="I7" s="477">
        <v>8158</v>
      </c>
      <c r="J7" s="477">
        <v>10357</v>
      </c>
      <c r="K7" s="477">
        <v>9459</v>
      </c>
      <c r="L7" s="477">
        <v>9824</v>
      </c>
    </row>
    <row r="8" spans="1:12" s="464" customFormat="1" ht="22.5" customHeight="1">
      <c r="A8" s="478"/>
      <c r="B8" s="479"/>
      <c r="C8" s="475"/>
      <c r="D8" s="475"/>
      <c r="E8" s="480"/>
      <c r="F8" s="480"/>
      <c r="G8" s="480"/>
      <c r="H8" s="481"/>
      <c r="I8" s="482"/>
      <c r="J8" s="482"/>
      <c r="K8" s="482"/>
      <c r="L8" s="482"/>
    </row>
    <row r="9" spans="1:12" s="464" customFormat="1" ht="39.75" customHeight="1">
      <c r="A9" s="473"/>
      <c r="B9" s="474" t="s">
        <v>162</v>
      </c>
      <c r="C9" s="475">
        <v>19026</v>
      </c>
      <c r="D9" s="475">
        <f>SUM(I9:L9)</f>
        <v>20789</v>
      </c>
      <c r="E9" s="483">
        <v>4080</v>
      </c>
      <c r="F9" s="483">
        <v>4915</v>
      </c>
      <c r="G9" s="484">
        <v>4872</v>
      </c>
      <c r="H9" s="484">
        <v>5159</v>
      </c>
      <c r="I9" s="484">
        <v>4544</v>
      </c>
      <c r="J9" s="484">
        <v>5402</v>
      </c>
      <c r="K9" s="484">
        <v>5773</v>
      </c>
      <c r="L9" s="484">
        <v>5070</v>
      </c>
    </row>
    <row r="10" spans="1:12" s="464" customFormat="1" ht="39.75" customHeight="1">
      <c r="A10" s="478"/>
      <c r="B10" s="485" t="s">
        <v>163</v>
      </c>
      <c r="C10" s="486">
        <f>C9-C11</f>
        <v>16791</v>
      </c>
      <c r="D10" s="487">
        <f>SUM(I10:L10)</f>
        <v>18097</v>
      </c>
      <c r="E10" s="486">
        <f>E9-E11</f>
        <v>3673</v>
      </c>
      <c r="F10" s="486">
        <f>F9-F11</f>
        <v>4219</v>
      </c>
      <c r="G10" s="486">
        <f>G9-G11</f>
        <v>4312</v>
      </c>
      <c r="H10" s="486">
        <v>4587</v>
      </c>
      <c r="I10" s="486">
        <f>I9-I11</f>
        <v>3980</v>
      </c>
      <c r="J10" s="486">
        <f>J9-J11</f>
        <v>4852</v>
      </c>
      <c r="K10" s="486">
        <f>K9-K11</f>
        <v>4727</v>
      </c>
      <c r="L10" s="486">
        <f>L9-L11</f>
        <v>4538</v>
      </c>
    </row>
    <row r="11" spans="1:12" s="464" customFormat="1" ht="39.75" customHeight="1">
      <c r="A11" s="478"/>
      <c r="B11" s="488" t="s">
        <v>164</v>
      </c>
      <c r="C11" s="486">
        <v>2235</v>
      </c>
      <c r="D11" s="487">
        <f>SUM(I11:L11)</f>
        <v>2692</v>
      </c>
      <c r="E11" s="489">
        <v>407</v>
      </c>
      <c r="F11" s="489">
        <v>696</v>
      </c>
      <c r="G11" s="489">
        <v>560</v>
      </c>
      <c r="H11" s="490">
        <v>572</v>
      </c>
      <c r="I11" s="486">
        <v>564</v>
      </c>
      <c r="J11" s="486">
        <f>545+5</f>
        <v>550</v>
      </c>
      <c r="K11" s="486">
        <f>1045+1</f>
        <v>1046</v>
      </c>
      <c r="L11" s="486">
        <v>532</v>
      </c>
    </row>
    <row r="12" spans="1:12" s="464" customFormat="1" ht="23.25" customHeight="1">
      <c r="A12" s="478"/>
      <c r="B12" s="491"/>
      <c r="C12" s="492"/>
      <c r="D12" s="492"/>
      <c r="E12" s="493"/>
      <c r="F12" s="493"/>
      <c r="G12" s="494"/>
      <c r="H12" s="484"/>
      <c r="I12" s="482"/>
      <c r="J12" s="482"/>
      <c r="K12" s="482"/>
      <c r="L12" s="482"/>
    </row>
    <row r="13" spans="1:12" s="464" customFormat="1" ht="39.75" customHeight="1">
      <c r="A13" s="495" t="s">
        <v>165</v>
      </c>
      <c r="B13" s="496"/>
      <c r="C13" s="497">
        <f>C7-C9</f>
        <v>14584</v>
      </c>
      <c r="D13" s="475">
        <f>SUM(I13:L13)</f>
        <v>17009</v>
      </c>
      <c r="E13" s="497">
        <f>E7-E9</f>
        <v>2548</v>
      </c>
      <c r="F13" s="497">
        <f>F7-F9</f>
        <v>3925</v>
      </c>
      <c r="G13" s="497">
        <f>G7-G9</f>
        <v>3712</v>
      </c>
      <c r="H13" s="497">
        <v>4399</v>
      </c>
      <c r="I13" s="497">
        <f>I7-I9</f>
        <v>3614</v>
      </c>
      <c r="J13" s="497">
        <f>J7-J9</f>
        <v>4955</v>
      </c>
      <c r="K13" s="497">
        <f>K7-K9</f>
        <v>3686</v>
      </c>
      <c r="L13" s="497">
        <f>L7-L9</f>
        <v>4754</v>
      </c>
    </row>
    <row r="14" spans="1:12" s="464" customFormat="1" ht="39.75" customHeight="1">
      <c r="A14" s="495" t="s">
        <v>166</v>
      </c>
      <c r="B14" s="496"/>
      <c r="C14" s="498">
        <f>C13/C7*100</f>
        <v>43.3918476643856</v>
      </c>
      <c r="D14" s="498">
        <f>D13/D7*100</f>
        <v>44.99973543573734</v>
      </c>
      <c r="E14" s="498">
        <f>E13/E7*100</f>
        <v>38.44296922148461</v>
      </c>
      <c r="F14" s="498">
        <f>F13/F7*100</f>
        <v>44.40045248868778</v>
      </c>
      <c r="G14" s="498">
        <f>G13/G7*100</f>
        <v>43.24324324324324</v>
      </c>
      <c r="H14" s="499">
        <v>46.024272860431054</v>
      </c>
      <c r="I14" s="499">
        <f>I13/I7*100</f>
        <v>44.300073547438096</v>
      </c>
      <c r="J14" s="499">
        <f>J13/J7*100</f>
        <v>47.8420392005407</v>
      </c>
      <c r="K14" s="499">
        <f>K13/K7*100</f>
        <v>38.96817845438207</v>
      </c>
      <c r="L14" s="499">
        <f>L13/L7*100</f>
        <v>48.39169381107492</v>
      </c>
    </row>
    <row r="15" s="464" customFormat="1" ht="9" customHeight="1"/>
    <row r="16" spans="1:4" s="464" customFormat="1" ht="17.25" customHeight="1">
      <c r="A16" s="500" t="s">
        <v>272</v>
      </c>
      <c r="B16" s="501"/>
      <c r="C16" s="501"/>
      <c r="D16" s="501"/>
    </row>
    <row r="17" spans="1:4" s="464" customFormat="1" ht="12" customHeight="1">
      <c r="A17" s="426" t="s">
        <v>293</v>
      </c>
      <c r="B17" s="501"/>
      <c r="C17" s="501"/>
      <c r="D17" s="501"/>
    </row>
    <row r="18" spans="1:4" s="464" customFormat="1" ht="14.25">
      <c r="A18" s="501"/>
      <c r="B18" s="501"/>
      <c r="C18" s="501"/>
      <c r="D18" s="501"/>
    </row>
    <row r="19" spans="1:4" ht="12.75">
      <c r="A19" s="502"/>
      <c r="B19" s="502"/>
      <c r="C19" s="502"/>
      <c r="D19" s="502"/>
    </row>
    <row r="20" spans="1:4" ht="12.75">
      <c r="A20" s="502"/>
      <c r="B20" s="502"/>
      <c r="C20" s="502"/>
      <c r="D20" s="502"/>
    </row>
    <row r="21" spans="1:4" ht="12.75">
      <c r="A21" s="502"/>
      <c r="B21" s="502"/>
      <c r="C21" s="502"/>
      <c r="D21" s="502"/>
    </row>
    <row r="22" spans="1:4" ht="12.75">
      <c r="A22" s="502"/>
      <c r="B22" s="502"/>
      <c r="C22" s="502"/>
      <c r="D22" s="502"/>
    </row>
    <row r="23" spans="1:4" ht="12.75">
      <c r="A23" s="502"/>
      <c r="B23" s="502"/>
      <c r="C23" s="502"/>
      <c r="D23" s="502"/>
    </row>
    <row r="24" spans="1:4" ht="12.75">
      <c r="A24" s="502"/>
      <c r="B24" s="502"/>
      <c r="C24" s="502"/>
      <c r="D24" s="502"/>
    </row>
    <row r="25" spans="1:4" ht="12.75">
      <c r="A25" s="502"/>
      <c r="B25" s="502"/>
      <c r="C25" s="502"/>
      <c r="D25" s="502"/>
    </row>
    <row r="26" spans="1:4" ht="12.75">
      <c r="A26" s="502"/>
      <c r="B26" s="502"/>
      <c r="C26" s="502"/>
      <c r="D26" s="502"/>
    </row>
    <row r="27" spans="2:4" ht="12.75">
      <c r="B27" s="502"/>
      <c r="C27" s="502"/>
      <c r="D27" s="502"/>
    </row>
  </sheetData>
  <mergeCells count="4">
    <mergeCell ref="C5:C6"/>
    <mergeCell ref="E5:H5"/>
    <mergeCell ref="I5:L5"/>
    <mergeCell ref="D5:D6"/>
  </mergeCells>
  <printOptions/>
  <pageMargins left="0.7480314960629921" right="0" top="0.9055118110236221" bottom="0.9055118110236221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9">
      <selection activeCell="A131" sqref="A131:A132"/>
    </sheetView>
  </sheetViews>
  <sheetFormatPr defaultColWidth="9.140625" defaultRowHeight="12.75"/>
  <cols>
    <col min="1" max="1" width="3.00390625" style="506" customWidth="1"/>
    <col min="2" max="2" width="35.421875" style="506" customWidth="1"/>
    <col min="3" max="12" width="9.140625" style="506" customWidth="1"/>
    <col min="13" max="16384" width="8.00390625" style="506" customWidth="1"/>
  </cols>
  <sheetData>
    <row r="1" spans="1:4" ht="18">
      <c r="A1" s="503" t="s">
        <v>286</v>
      </c>
      <c r="B1" s="504"/>
      <c r="C1" s="505"/>
      <c r="D1" s="505"/>
    </row>
    <row r="2" spans="1:4" ht="3" customHeight="1">
      <c r="A2" s="504"/>
      <c r="B2" s="504"/>
      <c r="C2" s="505"/>
      <c r="D2" s="505"/>
    </row>
    <row r="3" spans="1:12" ht="12.75" customHeight="1">
      <c r="A3" s="504"/>
      <c r="B3" s="504"/>
      <c r="C3" s="507"/>
      <c r="D3" s="507"/>
      <c r="E3" s="508"/>
      <c r="G3" s="508"/>
      <c r="H3" s="508"/>
      <c r="J3" s="508"/>
      <c r="K3" s="508"/>
      <c r="L3" s="508" t="s">
        <v>167</v>
      </c>
    </row>
    <row r="4" spans="1:4" ht="8.25" customHeight="1">
      <c r="A4" s="507"/>
      <c r="B4" s="507"/>
      <c r="C4" s="507"/>
      <c r="D4" s="507"/>
    </row>
    <row r="5" spans="1:12" ht="15.75" customHeight="1">
      <c r="A5" s="669" t="s">
        <v>168</v>
      </c>
      <c r="B5" s="670"/>
      <c r="C5" s="673" t="s">
        <v>273</v>
      </c>
      <c r="D5" s="673" t="s">
        <v>274</v>
      </c>
      <c r="E5" s="666" t="s">
        <v>275</v>
      </c>
      <c r="F5" s="666"/>
      <c r="G5" s="666"/>
      <c r="H5" s="666"/>
      <c r="I5" s="663" t="s">
        <v>276</v>
      </c>
      <c r="J5" s="664"/>
      <c r="K5" s="664"/>
      <c r="L5" s="665"/>
    </row>
    <row r="6" spans="1:12" ht="15.75" customHeight="1">
      <c r="A6" s="671"/>
      <c r="B6" s="672"/>
      <c r="C6" s="656"/>
      <c r="D6" s="656"/>
      <c r="E6" s="509" t="s">
        <v>169</v>
      </c>
      <c r="F6" s="509" t="s">
        <v>158</v>
      </c>
      <c r="G6" s="509" t="s">
        <v>159</v>
      </c>
      <c r="H6" s="509" t="s">
        <v>160</v>
      </c>
      <c r="I6" s="509" t="s">
        <v>169</v>
      </c>
      <c r="J6" s="509" t="s">
        <v>158</v>
      </c>
      <c r="K6" s="509" t="s">
        <v>159</v>
      </c>
      <c r="L6" s="509" t="s">
        <v>160</v>
      </c>
    </row>
    <row r="7" spans="1:12" s="514" customFormat="1" ht="24.75" customHeight="1">
      <c r="A7" s="510" t="s">
        <v>170</v>
      </c>
      <c r="B7" s="511"/>
      <c r="C7" s="512">
        <v>33610</v>
      </c>
      <c r="D7" s="512">
        <f>SUM(I7:L7)</f>
        <v>37798</v>
      </c>
      <c r="E7" s="513">
        <v>6628</v>
      </c>
      <c r="F7" s="513">
        <v>8840</v>
      </c>
      <c r="G7" s="513">
        <v>8584</v>
      </c>
      <c r="H7" s="513">
        <v>9558</v>
      </c>
      <c r="I7" s="513">
        <v>8158</v>
      </c>
      <c r="J7" s="513">
        <v>10357</v>
      </c>
      <c r="K7" s="513">
        <v>9459</v>
      </c>
      <c r="L7" s="513">
        <v>9824</v>
      </c>
    </row>
    <row r="8" spans="1:12" s="519" customFormat="1" ht="24.75" customHeight="1">
      <c r="A8" s="515" t="s">
        <v>171</v>
      </c>
      <c r="B8" s="516"/>
      <c r="C8" s="517">
        <v>5369</v>
      </c>
      <c r="D8" s="517">
        <f>SUM(I8:L8)</f>
        <v>6387</v>
      </c>
      <c r="E8" s="518">
        <v>1040</v>
      </c>
      <c r="F8" s="518">
        <v>1461</v>
      </c>
      <c r="G8" s="518">
        <v>1450</v>
      </c>
      <c r="H8" s="518">
        <v>1418</v>
      </c>
      <c r="I8" s="518">
        <v>1112</v>
      </c>
      <c r="J8" s="518">
        <v>1572</v>
      </c>
      <c r="K8" s="518">
        <v>1770</v>
      </c>
      <c r="L8" s="518">
        <v>1933</v>
      </c>
    </row>
    <row r="9" spans="1:12" s="519" customFormat="1" ht="10.5" customHeight="1">
      <c r="A9" s="520" t="s">
        <v>172</v>
      </c>
      <c r="B9" s="516"/>
      <c r="C9" s="521"/>
      <c r="D9" s="521"/>
      <c r="E9" s="522"/>
      <c r="F9" s="522"/>
      <c r="G9" s="522"/>
      <c r="H9" s="522"/>
      <c r="I9" s="523"/>
      <c r="J9" s="523"/>
      <c r="K9" s="523"/>
      <c r="L9" s="523"/>
    </row>
    <row r="10" spans="1:12" ht="22.5" customHeight="1">
      <c r="A10" s="524" t="s">
        <v>18</v>
      </c>
      <c r="B10" s="516" t="s">
        <v>173</v>
      </c>
      <c r="C10" s="525">
        <v>4950</v>
      </c>
      <c r="D10" s="525">
        <f>SUM(I10:L10)</f>
        <v>6031</v>
      </c>
      <c r="E10" s="526">
        <v>943</v>
      </c>
      <c r="F10" s="526">
        <v>1374</v>
      </c>
      <c r="G10" s="526">
        <v>1313</v>
      </c>
      <c r="H10" s="527">
        <v>1320</v>
      </c>
      <c r="I10" s="527">
        <v>1007</v>
      </c>
      <c r="J10" s="527">
        <v>1549</v>
      </c>
      <c r="K10" s="527">
        <v>1670</v>
      </c>
      <c r="L10" s="527">
        <v>1805</v>
      </c>
    </row>
    <row r="11" spans="1:12" s="519" customFormat="1" ht="24.75" customHeight="1">
      <c r="A11" s="528" t="s">
        <v>174</v>
      </c>
      <c r="B11" s="516"/>
      <c r="C11" s="521">
        <v>92</v>
      </c>
      <c r="D11" s="521">
        <f>SUM(I11:L11)</f>
        <v>109</v>
      </c>
      <c r="E11" s="518">
        <v>24</v>
      </c>
      <c r="F11" s="518">
        <v>17</v>
      </c>
      <c r="G11" s="518">
        <v>24</v>
      </c>
      <c r="H11" s="518">
        <v>27</v>
      </c>
      <c r="I11" s="518">
        <v>27</v>
      </c>
      <c r="J11" s="518">
        <v>24</v>
      </c>
      <c r="K11" s="518">
        <v>27</v>
      </c>
      <c r="L11" s="518">
        <v>31</v>
      </c>
    </row>
    <row r="12" spans="1:12" s="529" customFormat="1" ht="24.75" customHeight="1">
      <c r="A12" s="515" t="s">
        <v>175</v>
      </c>
      <c r="B12" s="516"/>
      <c r="C12" s="521">
        <v>152</v>
      </c>
      <c r="D12" s="521">
        <f>SUM(I12:L12)</f>
        <v>231</v>
      </c>
      <c r="E12" s="518">
        <v>23</v>
      </c>
      <c r="F12" s="518">
        <v>41</v>
      </c>
      <c r="G12" s="518">
        <v>44</v>
      </c>
      <c r="H12" s="518">
        <v>44</v>
      </c>
      <c r="I12" s="518">
        <v>44</v>
      </c>
      <c r="J12" s="518">
        <v>53</v>
      </c>
      <c r="K12" s="518">
        <v>70</v>
      </c>
      <c r="L12" s="518">
        <v>64</v>
      </c>
    </row>
    <row r="13" spans="1:12" s="519" customFormat="1" ht="27.75" customHeight="1">
      <c r="A13" s="667" t="s">
        <v>176</v>
      </c>
      <c r="B13" s="668"/>
      <c r="C13" s="521">
        <v>3434</v>
      </c>
      <c r="D13" s="521">
        <f>SUM(I13:L13)</f>
        <v>3737</v>
      </c>
      <c r="E13" s="518">
        <v>776</v>
      </c>
      <c r="F13" s="518">
        <v>910</v>
      </c>
      <c r="G13" s="518">
        <v>906</v>
      </c>
      <c r="H13" s="518">
        <v>842</v>
      </c>
      <c r="I13" s="518">
        <v>911</v>
      </c>
      <c r="J13" s="518">
        <v>1105</v>
      </c>
      <c r="K13" s="518">
        <v>877</v>
      </c>
      <c r="L13" s="518">
        <v>844</v>
      </c>
    </row>
    <row r="14" spans="1:12" s="519" customFormat="1" ht="10.5" customHeight="1">
      <c r="A14" s="520" t="s">
        <v>172</v>
      </c>
      <c r="B14" s="516"/>
      <c r="C14" s="521"/>
      <c r="D14" s="521"/>
      <c r="E14" s="522"/>
      <c r="F14" s="522"/>
      <c r="G14" s="522"/>
      <c r="H14" s="522"/>
      <c r="I14" s="523"/>
      <c r="J14" s="523"/>
      <c r="K14" s="523"/>
      <c r="L14" s="523"/>
    </row>
    <row r="15" spans="1:12" s="519" customFormat="1" ht="22.5" customHeight="1">
      <c r="A15" s="530" t="s">
        <v>18</v>
      </c>
      <c r="B15" s="516" t="s">
        <v>177</v>
      </c>
      <c r="C15" s="525">
        <v>1633</v>
      </c>
      <c r="D15" s="525">
        <f>SUM(I15:L15)</f>
        <v>1963</v>
      </c>
      <c r="E15" s="531">
        <v>365</v>
      </c>
      <c r="F15" s="531">
        <v>444</v>
      </c>
      <c r="G15" s="531">
        <v>420</v>
      </c>
      <c r="H15" s="532">
        <v>404</v>
      </c>
      <c r="I15" s="527">
        <v>475</v>
      </c>
      <c r="J15" s="527">
        <v>616</v>
      </c>
      <c r="K15" s="527">
        <v>412</v>
      </c>
      <c r="L15" s="527">
        <v>460</v>
      </c>
    </row>
    <row r="16" spans="1:12" s="519" customFormat="1" ht="22.5" customHeight="1">
      <c r="A16" s="520"/>
      <c r="B16" s="533" t="s">
        <v>178</v>
      </c>
      <c r="C16" s="525">
        <v>1375</v>
      </c>
      <c r="D16" s="525">
        <f>SUM(I16:L16)</f>
        <v>1384</v>
      </c>
      <c r="E16" s="531">
        <v>312</v>
      </c>
      <c r="F16" s="531">
        <v>356</v>
      </c>
      <c r="G16" s="531">
        <v>376</v>
      </c>
      <c r="H16" s="532">
        <v>331</v>
      </c>
      <c r="I16" s="527">
        <v>329</v>
      </c>
      <c r="J16" s="527">
        <v>388</v>
      </c>
      <c r="K16" s="527">
        <v>367</v>
      </c>
      <c r="L16" s="527">
        <v>300</v>
      </c>
    </row>
    <row r="17" spans="1:12" s="519" customFormat="1" ht="24.75" customHeight="1">
      <c r="A17" s="515" t="s">
        <v>179</v>
      </c>
      <c r="B17" s="516"/>
      <c r="C17" s="521">
        <v>136</v>
      </c>
      <c r="D17" s="521">
        <f>SUM(I17:L17)</f>
        <v>84</v>
      </c>
      <c r="E17" s="518">
        <v>24</v>
      </c>
      <c r="F17" s="518">
        <v>35</v>
      </c>
      <c r="G17" s="518">
        <v>22</v>
      </c>
      <c r="H17" s="518">
        <v>55</v>
      </c>
      <c r="I17" s="518">
        <v>38</v>
      </c>
      <c r="J17" s="518">
        <v>19</v>
      </c>
      <c r="K17" s="518">
        <v>13</v>
      </c>
      <c r="L17" s="518">
        <v>14</v>
      </c>
    </row>
    <row r="18" spans="1:12" s="519" customFormat="1" ht="24.75" customHeight="1">
      <c r="A18" s="515" t="s">
        <v>180</v>
      </c>
      <c r="B18" s="534"/>
      <c r="C18" s="521">
        <v>24356</v>
      </c>
      <c r="D18" s="521">
        <f>SUM(I18:L18)</f>
        <v>27193</v>
      </c>
      <c r="E18" s="518">
        <v>4719</v>
      </c>
      <c r="F18" s="518">
        <v>6350</v>
      </c>
      <c r="G18" s="518">
        <v>6125</v>
      </c>
      <c r="H18" s="518">
        <v>7162</v>
      </c>
      <c r="I18" s="518">
        <v>6020</v>
      </c>
      <c r="J18" s="518">
        <v>7564</v>
      </c>
      <c r="K18" s="518">
        <v>6690</v>
      </c>
      <c r="L18" s="518">
        <v>6919</v>
      </c>
    </row>
    <row r="19" spans="1:12" s="519" customFormat="1" ht="10.5" customHeight="1">
      <c r="A19" s="520" t="s">
        <v>172</v>
      </c>
      <c r="B19" s="534"/>
      <c r="C19" s="521"/>
      <c r="D19" s="521"/>
      <c r="E19" s="535"/>
      <c r="F19" s="535"/>
      <c r="G19" s="535"/>
      <c r="H19" s="535"/>
      <c r="I19" s="523"/>
      <c r="J19" s="523"/>
      <c r="K19" s="523"/>
      <c r="L19" s="523"/>
    </row>
    <row r="20" spans="1:12" s="519" customFormat="1" ht="22.5" customHeight="1">
      <c r="A20" s="530" t="s">
        <v>18</v>
      </c>
      <c r="B20" s="516" t="s">
        <v>181</v>
      </c>
      <c r="C20" s="525">
        <v>21690</v>
      </c>
      <c r="D20" s="525">
        <f aca="true" t="shared" si="0" ref="D20:D25">SUM(I20:L20)</f>
        <v>24521</v>
      </c>
      <c r="E20" s="531">
        <v>4141</v>
      </c>
      <c r="F20" s="531">
        <v>5698</v>
      </c>
      <c r="G20" s="531">
        <v>5513</v>
      </c>
      <c r="H20" s="532">
        <v>6338</v>
      </c>
      <c r="I20" s="527">
        <v>5431</v>
      </c>
      <c r="J20" s="527">
        <v>6783</v>
      </c>
      <c r="K20" s="527">
        <v>6077</v>
      </c>
      <c r="L20" s="527">
        <v>6230</v>
      </c>
    </row>
    <row r="21" spans="1:12" ht="22.5" customHeight="1">
      <c r="A21" s="520"/>
      <c r="B21" s="516" t="s">
        <v>182</v>
      </c>
      <c r="C21" s="525">
        <v>204</v>
      </c>
      <c r="D21" s="525">
        <f t="shared" si="0"/>
        <v>181</v>
      </c>
      <c r="E21" s="526">
        <v>50</v>
      </c>
      <c r="F21" s="526">
        <v>59</v>
      </c>
      <c r="G21" s="526">
        <v>35</v>
      </c>
      <c r="H21" s="527">
        <v>60</v>
      </c>
      <c r="I21" s="527">
        <v>36</v>
      </c>
      <c r="J21" s="527">
        <v>62</v>
      </c>
      <c r="K21" s="527">
        <v>41</v>
      </c>
      <c r="L21" s="527">
        <v>42</v>
      </c>
    </row>
    <row r="22" spans="1:12" ht="22.5" customHeight="1">
      <c r="A22" s="524"/>
      <c r="B22" s="536" t="s">
        <v>183</v>
      </c>
      <c r="C22" s="525">
        <v>404</v>
      </c>
      <c r="D22" s="525">
        <f t="shared" si="0"/>
        <v>549</v>
      </c>
      <c r="E22" s="526">
        <v>103</v>
      </c>
      <c r="F22" s="526">
        <v>125</v>
      </c>
      <c r="G22" s="526">
        <v>93</v>
      </c>
      <c r="H22" s="527">
        <v>83</v>
      </c>
      <c r="I22" s="527">
        <v>128</v>
      </c>
      <c r="J22" s="527">
        <v>169</v>
      </c>
      <c r="K22" s="527">
        <v>127</v>
      </c>
      <c r="L22" s="527">
        <v>125</v>
      </c>
    </row>
    <row r="23" spans="1:12" s="519" customFormat="1" ht="22.5" customHeight="1">
      <c r="A23" s="520"/>
      <c r="B23" s="516" t="s">
        <v>184</v>
      </c>
      <c r="C23" s="525">
        <v>127</v>
      </c>
      <c r="D23" s="525">
        <f t="shared" si="0"/>
        <v>146</v>
      </c>
      <c r="E23" s="531">
        <v>23</v>
      </c>
      <c r="F23" s="531">
        <v>34</v>
      </c>
      <c r="G23" s="531">
        <v>32</v>
      </c>
      <c r="H23" s="532">
        <v>38</v>
      </c>
      <c r="I23" s="527">
        <v>24</v>
      </c>
      <c r="J23" s="527">
        <v>37</v>
      </c>
      <c r="K23" s="527">
        <v>39</v>
      </c>
      <c r="L23" s="527">
        <v>46</v>
      </c>
    </row>
    <row r="24" spans="1:12" s="519" customFormat="1" ht="22.5" customHeight="1">
      <c r="A24" s="520"/>
      <c r="B24" s="516" t="s">
        <v>185</v>
      </c>
      <c r="C24" s="525">
        <v>834</v>
      </c>
      <c r="D24" s="525">
        <f t="shared" si="0"/>
        <v>935</v>
      </c>
      <c r="E24" s="531">
        <v>178</v>
      </c>
      <c r="F24" s="531">
        <v>188</v>
      </c>
      <c r="G24" s="531">
        <v>192</v>
      </c>
      <c r="H24" s="532">
        <v>276</v>
      </c>
      <c r="I24" s="527">
        <v>180</v>
      </c>
      <c r="J24" s="527">
        <v>230</v>
      </c>
      <c r="K24" s="527">
        <v>227</v>
      </c>
      <c r="L24" s="527">
        <v>298</v>
      </c>
    </row>
    <row r="25" spans="1:12" s="540" customFormat="1" ht="22.5" customHeight="1">
      <c r="A25" s="537" t="s">
        <v>186</v>
      </c>
      <c r="B25" s="538"/>
      <c r="C25" s="539">
        <f>C7-C8-C11-C12-C13-C17-C18</f>
        <v>71</v>
      </c>
      <c r="D25" s="539">
        <f t="shared" si="0"/>
        <v>57</v>
      </c>
      <c r="E25" s="539">
        <f>E7-E8-E11-E12-E13-E17-E18</f>
        <v>22</v>
      </c>
      <c r="F25" s="539">
        <f>F7-F8-F11-F12-F13-F17-F18</f>
        <v>26</v>
      </c>
      <c r="G25" s="539">
        <f>G7-G8-G11-G12-G13-G17-G18</f>
        <v>13</v>
      </c>
      <c r="H25" s="539">
        <v>10</v>
      </c>
      <c r="I25" s="539">
        <f>I7-I8-I11-I12-I13-I17-I18</f>
        <v>6</v>
      </c>
      <c r="J25" s="539">
        <f>J7-J8-J11-J12-J13-J17-J18</f>
        <v>20</v>
      </c>
      <c r="K25" s="539">
        <f>K7-K8-K11-K12-K13-K17-K18</f>
        <v>12</v>
      </c>
      <c r="L25" s="539">
        <f>L7-L8-L11-L12-L13-L17-L18</f>
        <v>19</v>
      </c>
    </row>
    <row r="26" spans="1:12" ht="3" customHeight="1">
      <c r="A26" s="541"/>
      <c r="B26" s="542"/>
      <c r="C26" s="543"/>
      <c r="D26" s="543"/>
      <c r="E26" s="544"/>
      <c r="F26" s="544"/>
      <c r="G26" s="544"/>
      <c r="H26" s="544"/>
      <c r="I26" s="544"/>
      <c r="J26" s="544"/>
      <c r="K26" s="544"/>
      <c r="L26" s="544"/>
    </row>
    <row r="27" spans="1:4" ht="3" customHeight="1">
      <c r="A27" s="545"/>
      <c r="B27" s="545"/>
      <c r="C27" s="546"/>
      <c r="D27" s="546"/>
    </row>
    <row r="28" spans="1:4" s="549" customFormat="1" ht="12.75">
      <c r="A28" s="547" t="s">
        <v>277</v>
      </c>
      <c r="B28" s="548"/>
      <c r="C28" s="548"/>
      <c r="D28" s="548"/>
    </row>
    <row r="29" s="549" customFormat="1" ht="12.75"/>
    <row r="30" s="549" customFormat="1" ht="12.75">
      <c r="A30" s="426" t="s">
        <v>293</v>
      </c>
    </row>
  </sheetData>
  <mergeCells count="6">
    <mergeCell ref="I5:L5"/>
    <mergeCell ref="E5:H5"/>
    <mergeCell ref="A13:B13"/>
    <mergeCell ref="A5:B6"/>
    <mergeCell ref="C5:C6"/>
    <mergeCell ref="D5:D6"/>
  </mergeCells>
  <printOptions horizontalCentered="1"/>
  <pageMargins left="0.2362204724409449" right="0.2362204724409449" top="0.5118110236220472" bottom="0.1968503937007874" header="0.5118110236220472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6">
      <selection activeCell="A131" sqref="A131:A132"/>
    </sheetView>
  </sheetViews>
  <sheetFormatPr defaultColWidth="9.140625" defaultRowHeight="12.75"/>
  <cols>
    <col min="1" max="1" width="42.8515625" style="506" customWidth="1"/>
    <col min="2" max="11" width="8.421875" style="506" customWidth="1"/>
    <col min="12" max="16384" width="8.00390625" style="506" customWidth="1"/>
  </cols>
  <sheetData>
    <row r="1" spans="1:3" s="519" customFormat="1" ht="17.25" customHeight="1">
      <c r="A1" s="550" t="s">
        <v>287</v>
      </c>
      <c r="B1" s="505"/>
      <c r="C1" s="505"/>
    </row>
    <row r="2" spans="1:3" s="519" customFormat="1" ht="6" customHeight="1">
      <c r="A2" s="505"/>
      <c r="B2" s="505"/>
      <c r="C2" s="505"/>
    </row>
    <row r="3" spans="1:10" s="519" customFormat="1" ht="15.75" customHeight="1">
      <c r="A3" s="505"/>
      <c r="B3" s="505"/>
      <c r="C3" s="505"/>
      <c r="E3" s="551"/>
      <c r="H3" s="551" t="s">
        <v>187</v>
      </c>
      <c r="I3" s="551"/>
      <c r="J3" s="551"/>
    </row>
    <row r="4" spans="1:3" s="519" customFormat="1" ht="5.25" customHeight="1">
      <c r="A4" s="505"/>
      <c r="B4" s="505"/>
      <c r="C4" s="505"/>
    </row>
    <row r="5" spans="1:11" s="519" customFormat="1" ht="14.25" customHeight="1">
      <c r="A5" s="673" t="s">
        <v>168</v>
      </c>
      <c r="B5" s="673" t="s">
        <v>273</v>
      </c>
      <c r="C5" s="673" t="s">
        <v>274</v>
      </c>
      <c r="D5" s="674" t="s">
        <v>275</v>
      </c>
      <c r="E5" s="675"/>
      <c r="F5" s="675"/>
      <c r="G5" s="676"/>
      <c r="H5" s="663" t="s">
        <v>276</v>
      </c>
      <c r="I5" s="664"/>
      <c r="J5" s="664"/>
      <c r="K5" s="665"/>
    </row>
    <row r="6" spans="1:11" s="529" customFormat="1" ht="17.25" customHeight="1">
      <c r="A6" s="656"/>
      <c r="B6" s="656"/>
      <c r="C6" s="656"/>
      <c r="D6" s="509" t="s">
        <v>65</v>
      </c>
      <c r="E6" s="509" t="s">
        <v>66</v>
      </c>
      <c r="F6" s="509" t="s">
        <v>67</v>
      </c>
      <c r="G6" s="509" t="s">
        <v>68</v>
      </c>
      <c r="H6" s="509" t="s">
        <v>65</v>
      </c>
      <c r="I6" s="509" t="s">
        <v>66</v>
      </c>
      <c r="J6" s="509" t="s">
        <v>67</v>
      </c>
      <c r="K6" s="509" t="s">
        <v>68</v>
      </c>
    </row>
    <row r="7" spans="1:11" s="514" customFormat="1" ht="22.5" customHeight="1">
      <c r="A7" s="552" t="s">
        <v>188</v>
      </c>
      <c r="B7" s="553">
        <v>19026</v>
      </c>
      <c r="C7" s="553">
        <f>SUM(H7:K7)</f>
        <v>20789</v>
      </c>
      <c r="D7" s="513">
        <v>4080</v>
      </c>
      <c r="E7" s="513">
        <v>4915</v>
      </c>
      <c r="F7" s="513">
        <v>4872</v>
      </c>
      <c r="G7" s="513">
        <v>5159</v>
      </c>
      <c r="H7" s="513">
        <v>4544</v>
      </c>
      <c r="I7" s="513">
        <v>5402</v>
      </c>
      <c r="J7" s="513">
        <v>5773</v>
      </c>
      <c r="K7" s="513">
        <v>5070</v>
      </c>
    </row>
    <row r="8" spans="1:11" ht="22.5" customHeight="1">
      <c r="A8" s="554" t="s">
        <v>189</v>
      </c>
      <c r="B8" s="555">
        <v>3176</v>
      </c>
      <c r="C8" s="555">
        <f>SUM(H8:K8)</f>
        <v>3769</v>
      </c>
      <c r="D8" s="556">
        <v>606</v>
      </c>
      <c r="E8" s="556">
        <v>794</v>
      </c>
      <c r="F8" s="556">
        <v>831</v>
      </c>
      <c r="G8" s="556">
        <v>945</v>
      </c>
      <c r="H8" s="557">
        <v>548</v>
      </c>
      <c r="I8" s="557">
        <v>997</v>
      </c>
      <c r="J8" s="557">
        <v>1130</v>
      </c>
      <c r="K8" s="557">
        <v>1094</v>
      </c>
    </row>
    <row r="9" spans="1:11" s="519" customFormat="1" ht="22.5" customHeight="1">
      <c r="A9" s="554" t="s">
        <v>190</v>
      </c>
      <c r="B9" s="555">
        <v>1682</v>
      </c>
      <c r="C9" s="555">
        <f>SUM(H9:K9)</f>
        <v>1766</v>
      </c>
      <c r="D9" s="518">
        <v>541</v>
      </c>
      <c r="E9" s="518">
        <v>394</v>
      </c>
      <c r="F9" s="518">
        <v>393</v>
      </c>
      <c r="G9" s="518">
        <v>354</v>
      </c>
      <c r="H9" s="557">
        <v>518</v>
      </c>
      <c r="I9" s="557">
        <v>414</v>
      </c>
      <c r="J9" s="557">
        <v>389</v>
      </c>
      <c r="K9" s="557">
        <v>445</v>
      </c>
    </row>
    <row r="10" spans="1:11" s="519" customFormat="1" ht="12" customHeight="1">
      <c r="A10" s="558" t="s">
        <v>191</v>
      </c>
      <c r="B10" s="555"/>
      <c r="C10" s="555"/>
      <c r="D10" s="518"/>
      <c r="E10" s="518"/>
      <c r="F10" s="518"/>
      <c r="G10" s="518"/>
      <c r="H10" s="523"/>
      <c r="I10" s="523"/>
      <c r="J10" s="523"/>
      <c r="K10" s="523"/>
    </row>
    <row r="11" spans="1:11" s="519" customFormat="1" ht="18" customHeight="1">
      <c r="A11" s="558" t="s">
        <v>192</v>
      </c>
      <c r="B11" s="559">
        <v>1100</v>
      </c>
      <c r="C11" s="559">
        <f aca="true" t="shared" si="0" ref="C11:C16">SUM(H11:K11)</f>
        <v>1148</v>
      </c>
      <c r="D11" s="531">
        <v>462</v>
      </c>
      <c r="E11" s="531">
        <v>224</v>
      </c>
      <c r="F11" s="531">
        <v>194</v>
      </c>
      <c r="G11" s="532">
        <v>220</v>
      </c>
      <c r="H11" s="532">
        <v>387</v>
      </c>
      <c r="I11" s="532">
        <v>260</v>
      </c>
      <c r="J11" s="532">
        <v>236</v>
      </c>
      <c r="K11" s="532">
        <v>265</v>
      </c>
    </row>
    <row r="12" spans="1:11" s="519" customFormat="1" ht="18" customHeight="1">
      <c r="A12" s="558" t="s">
        <v>193</v>
      </c>
      <c r="B12" s="559">
        <v>39</v>
      </c>
      <c r="C12" s="559">
        <f t="shared" si="0"/>
        <v>29</v>
      </c>
      <c r="D12" s="531">
        <v>3</v>
      </c>
      <c r="E12" s="531">
        <v>13</v>
      </c>
      <c r="F12" s="531">
        <v>18</v>
      </c>
      <c r="G12" s="532">
        <v>5</v>
      </c>
      <c r="H12" s="532">
        <v>6</v>
      </c>
      <c r="I12" s="532">
        <v>7</v>
      </c>
      <c r="J12" s="532">
        <v>6</v>
      </c>
      <c r="K12" s="532">
        <v>10</v>
      </c>
    </row>
    <row r="13" spans="1:11" ht="18" customHeight="1">
      <c r="A13" s="558" t="s">
        <v>194</v>
      </c>
      <c r="B13" s="559">
        <v>437</v>
      </c>
      <c r="C13" s="559">
        <f t="shared" si="0"/>
        <v>457</v>
      </c>
      <c r="D13" s="526">
        <v>59</v>
      </c>
      <c r="E13" s="526">
        <v>136</v>
      </c>
      <c r="F13" s="526">
        <v>131</v>
      </c>
      <c r="G13" s="527">
        <v>111</v>
      </c>
      <c r="H13" s="532">
        <v>99</v>
      </c>
      <c r="I13" s="532">
        <v>122</v>
      </c>
      <c r="J13" s="532">
        <v>115</v>
      </c>
      <c r="K13" s="532">
        <v>121</v>
      </c>
    </row>
    <row r="14" spans="1:11" ht="25.5" customHeight="1">
      <c r="A14" s="560" t="s">
        <v>195</v>
      </c>
      <c r="B14" s="556">
        <v>2</v>
      </c>
      <c r="C14" s="561">
        <f t="shared" si="0"/>
        <v>5</v>
      </c>
      <c r="D14" s="562">
        <v>0</v>
      </c>
      <c r="E14" s="556">
        <v>1</v>
      </c>
      <c r="F14" s="562">
        <v>0</v>
      </c>
      <c r="G14" s="556">
        <v>1</v>
      </c>
      <c r="H14" s="562">
        <v>0</v>
      </c>
      <c r="I14" s="563">
        <v>1</v>
      </c>
      <c r="J14" s="563">
        <v>2</v>
      </c>
      <c r="K14" s="563">
        <v>2</v>
      </c>
    </row>
    <row r="15" spans="1:11" ht="22.5" customHeight="1">
      <c r="A15" s="554" t="s">
        <v>196</v>
      </c>
      <c r="B15" s="555">
        <v>699</v>
      </c>
      <c r="C15" s="555">
        <f t="shared" si="0"/>
        <v>857</v>
      </c>
      <c r="D15" s="556">
        <v>155</v>
      </c>
      <c r="E15" s="556">
        <v>189</v>
      </c>
      <c r="F15" s="556">
        <v>157</v>
      </c>
      <c r="G15" s="556">
        <v>198</v>
      </c>
      <c r="H15" s="557">
        <v>194</v>
      </c>
      <c r="I15" s="557">
        <v>214</v>
      </c>
      <c r="J15" s="557">
        <v>232</v>
      </c>
      <c r="K15" s="557">
        <v>217</v>
      </c>
    </row>
    <row r="16" spans="1:11" ht="27.75" customHeight="1">
      <c r="A16" s="560" t="s">
        <v>197</v>
      </c>
      <c r="B16" s="555">
        <v>9357</v>
      </c>
      <c r="C16" s="555">
        <f t="shared" si="0"/>
        <v>9614</v>
      </c>
      <c r="D16" s="556">
        <v>1953</v>
      </c>
      <c r="E16" s="556">
        <v>2395</v>
      </c>
      <c r="F16" s="556">
        <v>2437</v>
      </c>
      <c r="G16" s="556">
        <v>2572</v>
      </c>
      <c r="H16" s="557">
        <v>2222</v>
      </c>
      <c r="I16" s="557">
        <v>2667</v>
      </c>
      <c r="J16" s="557">
        <v>2448</v>
      </c>
      <c r="K16" s="557">
        <v>2277</v>
      </c>
    </row>
    <row r="17" spans="1:11" ht="12" customHeight="1">
      <c r="A17" s="558" t="s">
        <v>191</v>
      </c>
      <c r="B17" s="555"/>
      <c r="C17" s="555"/>
      <c r="D17" s="556"/>
      <c r="E17" s="556"/>
      <c r="F17" s="556"/>
      <c r="G17" s="556"/>
      <c r="H17" s="564"/>
      <c r="I17" s="564"/>
      <c r="J17" s="564"/>
      <c r="K17" s="564"/>
    </row>
    <row r="18" spans="1:11" ht="18" customHeight="1">
      <c r="A18" s="565" t="s">
        <v>198</v>
      </c>
      <c r="B18" s="559">
        <v>168</v>
      </c>
      <c r="C18" s="559">
        <f>SUM(H18:K18)</f>
        <v>242</v>
      </c>
      <c r="D18" s="526">
        <v>30</v>
      </c>
      <c r="E18" s="526">
        <v>40</v>
      </c>
      <c r="F18" s="526">
        <v>40</v>
      </c>
      <c r="G18" s="527">
        <v>58</v>
      </c>
      <c r="H18" s="532">
        <v>57</v>
      </c>
      <c r="I18" s="532">
        <v>61</v>
      </c>
      <c r="J18" s="532">
        <v>42</v>
      </c>
      <c r="K18" s="532">
        <v>82</v>
      </c>
    </row>
    <row r="19" spans="1:11" ht="18" customHeight="1">
      <c r="A19" s="558" t="s">
        <v>199</v>
      </c>
      <c r="B19" s="559">
        <v>6326</v>
      </c>
      <c r="C19" s="559">
        <f>SUM(H19:K19)</f>
        <v>6438</v>
      </c>
      <c r="D19" s="526">
        <v>1284</v>
      </c>
      <c r="E19" s="526">
        <v>1715</v>
      </c>
      <c r="F19" s="526">
        <v>1693</v>
      </c>
      <c r="G19" s="527">
        <v>1634</v>
      </c>
      <c r="H19" s="532">
        <v>1388</v>
      </c>
      <c r="I19" s="532">
        <v>1852</v>
      </c>
      <c r="J19" s="532">
        <v>1696</v>
      </c>
      <c r="K19" s="532">
        <v>1502</v>
      </c>
    </row>
    <row r="20" spans="1:11" ht="18" customHeight="1">
      <c r="A20" s="558" t="s">
        <v>200</v>
      </c>
      <c r="B20" s="559">
        <v>1651</v>
      </c>
      <c r="C20" s="559">
        <f>SUM(H20:K20)</f>
        <v>1626</v>
      </c>
      <c r="D20" s="526">
        <v>380</v>
      </c>
      <c r="E20" s="526">
        <v>339</v>
      </c>
      <c r="F20" s="526">
        <v>412</v>
      </c>
      <c r="G20" s="527">
        <v>520</v>
      </c>
      <c r="H20" s="532">
        <v>448</v>
      </c>
      <c r="I20" s="532">
        <v>420</v>
      </c>
      <c r="J20" s="532">
        <v>365</v>
      </c>
      <c r="K20" s="532">
        <v>393</v>
      </c>
    </row>
    <row r="21" spans="1:11" ht="22.5" customHeight="1">
      <c r="A21" s="566" t="s">
        <v>201</v>
      </c>
      <c r="B21" s="555">
        <v>2235</v>
      </c>
      <c r="C21" s="555">
        <f>SUM(H21:K21)</f>
        <v>2692</v>
      </c>
      <c r="D21" s="556">
        <v>407</v>
      </c>
      <c r="E21" s="556">
        <v>696</v>
      </c>
      <c r="F21" s="556">
        <v>560</v>
      </c>
      <c r="G21" s="556">
        <v>572</v>
      </c>
      <c r="H21" s="557">
        <v>564</v>
      </c>
      <c r="I21" s="557">
        <v>550</v>
      </c>
      <c r="J21" s="557">
        <v>1046</v>
      </c>
      <c r="K21" s="557">
        <v>532</v>
      </c>
    </row>
    <row r="22" spans="1:11" ht="22.5" customHeight="1">
      <c r="A22" s="566" t="s">
        <v>202</v>
      </c>
      <c r="B22" s="555">
        <v>1698</v>
      </c>
      <c r="C22" s="555">
        <f>SUM(H22:K22)</f>
        <v>1681</v>
      </c>
      <c r="D22" s="556">
        <v>375</v>
      </c>
      <c r="E22" s="556">
        <v>417</v>
      </c>
      <c r="F22" s="556">
        <v>459</v>
      </c>
      <c r="G22" s="556">
        <v>447</v>
      </c>
      <c r="H22" s="557">
        <v>405</v>
      </c>
      <c r="I22" s="557">
        <v>417</v>
      </c>
      <c r="J22" s="557">
        <v>436</v>
      </c>
      <c r="K22" s="557">
        <v>423</v>
      </c>
    </row>
    <row r="23" spans="1:11" ht="12.75">
      <c r="A23" s="558" t="s">
        <v>191</v>
      </c>
      <c r="B23" s="555"/>
      <c r="C23" s="555"/>
      <c r="D23" s="556"/>
      <c r="E23" s="556"/>
      <c r="F23" s="556"/>
      <c r="G23" s="556"/>
      <c r="H23" s="564"/>
      <c r="I23" s="564"/>
      <c r="J23" s="564"/>
      <c r="K23" s="564"/>
    </row>
    <row r="24" spans="1:11" ht="18" customHeight="1">
      <c r="A24" s="558" t="s">
        <v>203</v>
      </c>
      <c r="B24" s="559">
        <v>230</v>
      </c>
      <c r="C24" s="559">
        <f>SUM(H24:K24)</f>
        <v>244</v>
      </c>
      <c r="D24" s="526">
        <v>55</v>
      </c>
      <c r="E24" s="526">
        <v>56</v>
      </c>
      <c r="F24" s="526">
        <v>50</v>
      </c>
      <c r="G24" s="527">
        <v>69</v>
      </c>
      <c r="H24" s="532">
        <v>66</v>
      </c>
      <c r="I24" s="532">
        <v>55</v>
      </c>
      <c r="J24" s="532">
        <v>57</v>
      </c>
      <c r="K24" s="532">
        <v>66</v>
      </c>
    </row>
    <row r="25" spans="1:11" ht="18" customHeight="1">
      <c r="A25" s="565" t="s">
        <v>204</v>
      </c>
      <c r="B25" s="559">
        <v>367</v>
      </c>
      <c r="C25" s="559">
        <f>SUM(H25:K25)</f>
        <v>257</v>
      </c>
      <c r="D25" s="526">
        <v>87</v>
      </c>
      <c r="E25" s="526">
        <v>92</v>
      </c>
      <c r="F25" s="526">
        <v>128</v>
      </c>
      <c r="G25" s="527">
        <v>60</v>
      </c>
      <c r="H25" s="532">
        <v>74</v>
      </c>
      <c r="I25" s="532">
        <v>51</v>
      </c>
      <c r="J25" s="532">
        <v>86</v>
      </c>
      <c r="K25" s="532">
        <v>46</v>
      </c>
    </row>
    <row r="26" spans="1:11" ht="22.5" customHeight="1">
      <c r="A26" s="567" t="s">
        <v>186</v>
      </c>
      <c r="B26" s="568">
        <f>B7-B8-B9-B14-B15-B16-B21-B22</f>
        <v>177</v>
      </c>
      <c r="C26" s="568">
        <f>SUM(H26:K26)</f>
        <v>405</v>
      </c>
      <c r="D26" s="568">
        <f>D7-D8-D9-D14-D15-D16-D21-D22</f>
        <v>43</v>
      </c>
      <c r="E26" s="568">
        <f>E7-E8-E9-E14-E15-E16-E21-E22</f>
        <v>29</v>
      </c>
      <c r="F26" s="568">
        <f>F7-F8-F9-F14-F15-F16-F21-F22</f>
        <v>35</v>
      </c>
      <c r="G26" s="568">
        <v>70</v>
      </c>
      <c r="H26" s="568">
        <f>H7-H8-H9-H14-H15-H16-H21-H22</f>
        <v>93</v>
      </c>
      <c r="I26" s="568">
        <f>I7-I8-I9-I14-I15-I16-I21-I22</f>
        <v>142</v>
      </c>
      <c r="J26" s="568">
        <f>J7-J8-J9-J14-J15-J16-J21-J22</f>
        <v>90</v>
      </c>
      <c r="K26" s="568">
        <f>K7-K8-K9-K14-K15-K16-K21-K22</f>
        <v>80</v>
      </c>
    </row>
    <row r="27" spans="1:3" ht="16.5" customHeight="1">
      <c r="A27" s="569" t="s">
        <v>278</v>
      </c>
      <c r="B27" s="570"/>
      <c r="C27" s="570"/>
    </row>
    <row r="28" spans="1:3" ht="12.75">
      <c r="A28" s="570"/>
      <c r="B28" s="570"/>
      <c r="C28" s="570"/>
    </row>
    <row r="29" spans="1:3" ht="12.75">
      <c r="A29" s="426" t="s">
        <v>293</v>
      </c>
      <c r="B29" s="570"/>
      <c r="C29" s="570"/>
    </row>
    <row r="30" ht="12.75"/>
    <row r="31" ht="12.75"/>
  </sheetData>
  <mergeCells count="5">
    <mergeCell ref="H5:K5"/>
    <mergeCell ref="D5:G5"/>
    <mergeCell ref="A5:A6"/>
    <mergeCell ref="B5:B6"/>
    <mergeCell ref="C5:C6"/>
  </mergeCells>
  <printOptions/>
  <pageMargins left="0.54" right="0.19" top="0.51" bottom="0.25" header="0.31" footer="0.4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22">
      <selection activeCell="A131" sqref="A131:A132"/>
    </sheetView>
  </sheetViews>
  <sheetFormatPr defaultColWidth="9.140625" defaultRowHeight="12.75"/>
  <cols>
    <col min="1" max="1" width="37.57421875" style="459" customWidth="1"/>
    <col min="2" max="11" width="8.421875" style="459" customWidth="1"/>
    <col min="12" max="16384" width="9.140625" style="459" customWidth="1"/>
  </cols>
  <sheetData>
    <row r="1" spans="1:3" ht="15.75" customHeight="1">
      <c r="A1" s="503" t="s">
        <v>288</v>
      </c>
      <c r="B1" s="571"/>
      <c r="C1" s="571"/>
    </row>
    <row r="2" spans="1:8" ht="12" customHeight="1">
      <c r="A2" s="572"/>
      <c r="H2" s="551" t="s">
        <v>205</v>
      </c>
    </row>
    <row r="3" ht="2.25" customHeight="1"/>
    <row r="4" spans="1:11" ht="12.75" customHeight="1">
      <c r="A4" s="680" t="s">
        <v>206</v>
      </c>
      <c r="B4" s="680" t="s">
        <v>275</v>
      </c>
      <c r="C4" s="682" t="s">
        <v>279</v>
      </c>
      <c r="D4" s="674" t="s">
        <v>275</v>
      </c>
      <c r="E4" s="675"/>
      <c r="F4" s="675"/>
      <c r="G4" s="676"/>
      <c r="H4" s="677" t="s">
        <v>280</v>
      </c>
      <c r="I4" s="678"/>
      <c r="J4" s="678"/>
      <c r="K4" s="679"/>
    </row>
    <row r="5" spans="1:11" ht="12" customHeight="1">
      <c r="A5" s="681"/>
      <c r="B5" s="681"/>
      <c r="C5" s="656"/>
      <c r="D5" s="470" t="s">
        <v>169</v>
      </c>
      <c r="E5" s="470" t="s">
        <v>158</v>
      </c>
      <c r="F5" s="470" t="s">
        <v>159</v>
      </c>
      <c r="G5" s="470" t="s">
        <v>160</v>
      </c>
      <c r="H5" s="470" t="s">
        <v>169</v>
      </c>
      <c r="I5" s="470" t="s">
        <v>158</v>
      </c>
      <c r="J5" s="470" t="s">
        <v>159</v>
      </c>
      <c r="K5" s="470" t="s">
        <v>160</v>
      </c>
    </row>
    <row r="6" spans="1:11" ht="12" customHeight="1">
      <c r="A6" s="573" t="s">
        <v>170</v>
      </c>
      <c r="B6" s="574">
        <f>B7+B19+B26+B32+B36</f>
        <v>33610</v>
      </c>
      <c r="C6" s="574">
        <f>C7+C19+C26+C32+C36</f>
        <v>37798</v>
      </c>
      <c r="D6" s="574">
        <f>D7+D19+D26+D32+D36</f>
        <v>6628</v>
      </c>
      <c r="E6" s="574">
        <f>E7+E19+E26+E32+E36</f>
        <v>8840</v>
      </c>
      <c r="F6" s="574">
        <f>F7+F19+F26+F32+F36</f>
        <v>8584</v>
      </c>
      <c r="G6" s="574">
        <v>9558</v>
      </c>
      <c r="H6" s="574">
        <f>H7+H19+H26+H32+H36</f>
        <v>8158</v>
      </c>
      <c r="I6" s="574">
        <f>I7+I19+I26+I32+I36</f>
        <v>10357</v>
      </c>
      <c r="J6" s="574">
        <f>J7+J19+J26+J32+J36</f>
        <v>9459</v>
      </c>
      <c r="K6" s="574">
        <f>K7+K19+K26+K32+K36</f>
        <v>9824</v>
      </c>
    </row>
    <row r="7" spans="1:11" ht="12.75" customHeight="1">
      <c r="A7" s="518" t="s">
        <v>207</v>
      </c>
      <c r="B7" s="518">
        <v>25930</v>
      </c>
      <c r="C7" s="518">
        <f aca="true" t="shared" si="0" ref="C7:C39">H7+I7+J7+K7</f>
        <v>29526</v>
      </c>
      <c r="D7" s="556">
        <v>5074</v>
      </c>
      <c r="E7" s="556">
        <v>6855</v>
      </c>
      <c r="F7" s="575">
        <v>6496</v>
      </c>
      <c r="G7" s="575">
        <v>7505</v>
      </c>
      <c r="H7" s="575">
        <v>6181</v>
      </c>
      <c r="I7" s="575">
        <v>8090</v>
      </c>
      <c r="J7" s="575">
        <v>7325</v>
      </c>
      <c r="K7" s="575">
        <v>7930</v>
      </c>
    </row>
    <row r="8" spans="1:12" s="581" customFormat="1" ht="12.75" customHeight="1">
      <c r="A8" s="576" t="s">
        <v>208</v>
      </c>
      <c r="B8" s="531">
        <v>84</v>
      </c>
      <c r="C8" s="577">
        <f t="shared" si="0"/>
        <v>121</v>
      </c>
      <c r="D8" s="526">
        <v>26</v>
      </c>
      <c r="E8" s="526">
        <v>17</v>
      </c>
      <c r="F8" s="578">
        <v>24</v>
      </c>
      <c r="G8" s="579">
        <v>17</v>
      </c>
      <c r="H8" s="579">
        <v>24</v>
      </c>
      <c r="I8" s="579">
        <v>32</v>
      </c>
      <c r="J8" s="579">
        <v>34</v>
      </c>
      <c r="K8" s="579">
        <v>31</v>
      </c>
      <c r="L8" s="580"/>
    </row>
    <row r="9" spans="1:12" ht="12.75" customHeight="1">
      <c r="A9" s="576" t="s">
        <v>209</v>
      </c>
      <c r="B9" s="531">
        <v>1432</v>
      </c>
      <c r="C9" s="577">
        <f t="shared" si="0"/>
        <v>1722</v>
      </c>
      <c r="D9" s="526">
        <v>264</v>
      </c>
      <c r="E9" s="526">
        <v>387</v>
      </c>
      <c r="F9" s="578">
        <v>405</v>
      </c>
      <c r="G9" s="579">
        <v>376</v>
      </c>
      <c r="H9" s="579">
        <v>375</v>
      </c>
      <c r="I9" s="579">
        <v>457</v>
      </c>
      <c r="J9" s="579">
        <v>423</v>
      </c>
      <c r="K9" s="579">
        <v>467</v>
      </c>
      <c r="L9" s="582"/>
    </row>
    <row r="10" spans="1:11" ht="12.75" customHeight="1">
      <c r="A10" s="583" t="s">
        <v>210</v>
      </c>
      <c r="B10" s="531">
        <v>6573</v>
      </c>
      <c r="C10" s="577">
        <f t="shared" si="0"/>
        <v>6692</v>
      </c>
      <c r="D10" s="526">
        <v>1259</v>
      </c>
      <c r="E10" s="526">
        <v>1792</v>
      </c>
      <c r="F10" s="578">
        <v>1559</v>
      </c>
      <c r="G10" s="579">
        <v>1963</v>
      </c>
      <c r="H10" s="579">
        <v>1358</v>
      </c>
      <c r="I10" s="579">
        <v>1929</v>
      </c>
      <c r="J10" s="579">
        <v>1404</v>
      </c>
      <c r="K10" s="579">
        <v>2001</v>
      </c>
    </row>
    <row r="11" spans="1:11" ht="12.75" customHeight="1">
      <c r="A11" s="583" t="s">
        <v>211</v>
      </c>
      <c r="B11" s="531">
        <v>927</v>
      </c>
      <c r="C11" s="577">
        <f t="shared" si="0"/>
        <v>1433</v>
      </c>
      <c r="D11" s="526">
        <v>166</v>
      </c>
      <c r="E11" s="526">
        <v>227</v>
      </c>
      <c r="F11" s="578">
        <v>226</v>
      </c>
      <c r="G11" s="579">
        <v>308</v>
      </c>
      <c r="H11" s="579">
        <v>283</v>
      </c>
      <c r="I11" s="579">
        <v>397</v>
      </c>
      <c r="J11" s="579">
        <v>416</v>
      </c>
      <c r="K11" s="579">
        <v>337</v>
      </c>
    </row>
    <row r="12" spans="1:11" ht="12.75" customHeight="1">
      <c r="A12" s="584" t="s">
        <v>212</v>
      </c>
      <c r="B12" s="531">
        <v>1834</v>
      </c>
      <c r="C12" s="577">
        <f t="shared" si="0"/>
        <v>2563</v>
      </c>
      <c r="D12" s="526">
        <v>368</v>
      </c>
      <c r="E12" s="526">
        <v>506</v>
      </c>
      <c r="F12" s="578">
        <v>380</v>
      </c>
      <c r="G12" s="579">
        <v>580</v>
      </c>
      <c r="H12" s="579">
        <v>445</v>
      </c>
      <c r="I12" s="579">
        <v>721</v>
      </c>
      <c r="J12" s="579">
        <v>692</v>
      </c>
      <c r="K12" s="579">
        <v>705</v>
      </c>
    </row>
    <row r="13" spans="1:11" ht="12.75" customHeight="1">
      <c r="A13" s="584" t="s">
        <v>213</v>
      </c>
      <c r="B13" s="531">
        <v>740</v>
      </c>
      <c r="C13" s="577">
        <f t="shared" si="0"/>
        <v>901</v>
      </c>
      <c r="D13" s="526">
        <v>175</v>
      </c>
      <c r="E13" s="526">
        <v>162</v>
      </c>
      <c r="F13" s="578">
        <v>162</v>
      </c>
      <c r="G13" s="579">
        <v>241</v>
      </c>
      <c r="H13" s="579">
        <v>212</v>
      </c>
      <c r="I13" s="579">
        <v>238</v>
      </c>
      <c r="J13" s="579">
        <v>193</v>
      </c>
      <c r="K13" s="579">
        <v>258</v>
      </c>
    </row>
    <row r="14" spans="1:11" ht="12.75" customHeight="1">
      <c r="A14" s="584" t="s">
        <v>214</v>
      </c>
      <c r="B14" s="531">
        <v>142</v>
      </c>
      <c r="C14" s="577">
        <f t="shared" si="0"/>
        <v>237</v>
      </c>
      <c r="D14" s="526">
        <v>26</v>
      </c>
      <c r="E14" s="526">
        <v>35</v>
      </c>
      <c r="F14" s="578">
        <v>32</v>
      </c>
      <c r="G14" s="579">
        <v>49</v>
      </c>
      <c r="H14" s="579">
        <v>38</v>
      </c>
      <c r="I14" s="579">
        <v>59</v>
      </c>
      <c r="J14" s="579">
        <v>56</v>
      </c>
      <c r="K14" s="579">
        <v>84</v>
      </c>
    </row>
    <row r="15" spans="1:11" ht="12.75" customHeight="1">
      <c r="A15" s="584" t="s">
        <v>215</v>
      </c>
      <c r="B15" s="531">
        <v>1742</v>
      </c>
      <c r="C15" s="577">
        <f t="shared" si="0"/>
        <v>1314</v>
      </c>
      <c r="D15" s="526">
        <v>310</v>
      </c>
      <c r="E15" s="526">
        <v>458</v>
      </c>
      <c r="F15" s="578">
        <v>466</v>
      </c>
      <c r="G15" s="579">
        <v>508</v>
      </c>
      <c r="H15" s="579">
        <v>263</v>
      </c>
      <c r="I15" s="579">
        <v>331</v>
      </c>
      <c r="J15" s="579">
        <v>337</v>
      </c>
      <c r="K15" s="579">
        <v>383</v>
      </c>
    </row>
    <row r="16" spans="1:11" ht="12.75" customHeight="1">
      <c r="A16" s="584" t="s">
        <v>216</v>
      </c>
      <c r="B16" s="531">
        <v>551</v>
      </c>
      <c r="C16" s="577">
        <f t="shared" si="0"/>
        <v>701</v>
      </c>
      <c r="D16" s="526">
        <v>143</v>
      </c>
      <c r="E16" s="526">
        <v>163</v>
      </c>
      <c r="F16" s="578">
        <v>131</v>
      </c>
      <c r="G16" s="579">
        <v>114</v>
      </c>
      <c r="H16" s="579">
        <v>151</v>
      </c>
      <c r="I16" s="579">
        <v>212</v>
      </c>
      <c r="J16" s="579">
        <v>171</v>
      </c>
      <c r="K16" s="579">
        <v>167</v>
      </c>
    </row>
    <row r="17" spans="1:11" ht="12.75" customHeight="1">
      <c r="A17" s="584" t="s">
        <v>217</v>
      </c>
      <c r="B17" s="531">
        <v>11385</v>
      </c>
      <c r="C17" s="577">
        <f t="shared" si="0"/>
        <v>13362</v>
      </c>
      <c r="D17" s="526">
        <v>2204</v>
      </c>
      <c r="E17" s="526">
        <v>2937</v>
      </c>
      <c r="F17" s="578">
        <v>3013</v>
      </c>
      <c r="G17" s="579">
        <v>3231</v>
      </c>
      <c r="H17" s="579">
        <v>2894</v>
      </c>
      <c r="I17" s="579">
        <v>3579</v>
      </c>
      <c r="J17" s="579">
        <v>3500</v>
      </c>
      <c r="K17" s="579">
        <v>3389</v>
      </c>
    </row>
    <row r="18" spans="1:11" ht="12.75" customHeight="1">
      <c r="A18" s="584" t="s">
        <v>218</v>
      </c>
      <c r="B18" s="585">
        <f>B7-SUM(B8:B17)</f>
        <v>520</v>
      </c>
      <c r="C18" s="577">
        <f t="shared" si="0"/>
        <v>480</v>
      </c>
      <c r="D18" s="585">
        <f>D7-SUM(D8:D17)</f>
        <v>133</v>
      </c>
      <c r="E18" s="585">
        <f>E7-SUM(E8:E17)</f>
        <v>171</v>
      </c>
      <c r="F18" s="585">
        <f>F7-SUM(F8:F17)</f>
        <v>98</v>
      </c>
      <c r="G18" s="586">
        <v>118</v>
      </c>
      <c r="H18" s="579">
        <f>H7-SUM(H8:H17)</f>
        <v>138</v>
      </c>
      <c r="I18" s="579">
        <f>I7-SUM(I8:I17)</f>
        <v>135</v>
      </c>
      <c r="J18" s="579">
        <f>J7-SUM(J8:J17)</f>
        <v>99</v>
      </c>
      <c r="K18" s="579">
        <f>K7-SUM(K8:K17)</f>
        <v>108</v>
      </c>
    </row>
    <row r="19" spans="1:11" ht="12.75" customHeight="1">
      <c r="A19" s="587" t="s">
        <v>219</v>
      </c>
      <c r="B19" s="518">
        <v>255</v>
      </c>
      <c r="C19" s="518">
        <f t="shared" si="0"/>
        <v>251</v>
      </c>
      <c r="D19" s="556">
        <v>59</v>
      </c>
      <c r="E19" s="556">
        <v>52</v>
      </c>
      <c r="F19" s="575">
        <v>52</v>
      </c>
      <c r="G19" s="575">
        <v>92</v>
      </c>
      <c r="H19" s="575">
        <v>57</v>
      </c>
      <c r="I19" s="575">
        <v>63</v>
      </c>
      <c r="J19" s="575">
        <v>42</v>
      </c>
      <c r="K19" s="575">
        <v>89</v>
      </c>
    </row>
    <row r="20" spans="1:11" ht="12.75" customHeight="1">
      <c r="A20" s="522" t="s">
        <v>220</v>
      </c>
      <c r="B20" s="531">
        <v>46</v>
      </c>
      <c r="C20" s="577">
        <f t="shared" si="0"/>
        <v>25</v>
      </c>
      <c r="D20" s="526">
        <v>9</v>
      </c>
      <c r="E20" s="526">
        <v>4</v>
      </c>
      <c r="F20" s="578">
        <v>13</v>
      </c>
      <c r="G20" s="579">
        <v>20</v>
      </c>
      <c r="H20" s="579">
        <v>12</v>
      </c>
      <c r="I20" s="579">
        <v>10</v>
      </c>
      <c r="J20" s="579">
        <v>2</v>
      </c>
      <c r="K20" s="579">
        <v>1</v>
      </c>
    </row>
    <row r="21" spans="1:11" ht="15.75" customHeight="1">
      <c r="A21" s="584" t="s">
        <v>281</v>
      </c>
      <c r="B21" s="531">
        <v>70</v>
      </c>
      <c r="C21" s="577">
        <f t="shared" si="0"/>
        <v>66</v>
      </c>
      <c r="D21" s="526">
        <v>12</v>
      </c>
      <c r="E21" s="526">
        <v>12</v>
      </c>
      <c r="F21" s="578">
        <v>16</v>
      </c>
      <c r="G21" s="579">
        <v>30</v>
      </c>
      <c r="H21" s="579">
        <v>13</v>
      </c>
      <c r="I21" s="579">
        <v>14</v>
      </c>
      <c r="J21" s="579">
        <v>6</v>
      </c>
      <c r="K21" s="579">
        <v>33</v>
      </c>
    </row>
    <row r="22" spans="1:11" ht="12.75" customHeight="1">
      <c r="A22" s="584" t="s">
        <v>221</v>
      </c>
      <c r="B22" s="531">
        <v>21</v>
      </c>
      <c r="C22" s="577">
        <f t="shared" si="0"/>
        <v>37</v>
      </c>
      <c r="D22" s="526">
        <v>4</v>
      </c>
      <c r="E22" s="526">
        <v>6</v>
      </c>
      <c r="F22" s="578">
        <v>8</v>
      </c>
      <c r="G22" s="579">
        <v>3</v>
      </c>
      <c r="H22" s="579">
        <v>2</v>
      </c>
      <c r="I22" s="579">
        <v>18</v>
      </c>
      <c r="J22" s="579">
        <v>9</v>
      </c>
      <c r="K22" s="579">
        <v>8</v>
      </c>
    </row>
    <row r="23" spans="1:11" ht="12.75" customHeight="1">
      <c r="A23" s="584" t="s">
        <v>222</v>
      </c>
      <c r="B23" s="531">
        <v>34</v>
      </c>
      <c r="C23" s="577">
        <f t="shared" si="0"/>
        <v>31</v>
      </c>
      <c r="D23" s="526">
        <v>16</v>
      </c>
      <c r="E23" s="526">
        <v>6</v>
      </c>
      <c r="F23" s="578">
        <v>6</v>
      </c>
      <c r="G23" s="579">
        <v>6</v>
      </c>
      <c r="H23" s="579">
        <v>9</v>
      </c>
      <c r="I23" s="579">
        <v>8</v>
      </c>
      <c r="J23" s="579">
        <v>9</v>
      </c>
      <c r="K23" s="579">
        <v>5</v>
      </c>
    </row>
    <row r="24" spans="1:11" ht="12.75" customHeight="1">
      <c r="A24" s="584" t="s">
        <v>223</v>
      </c>
      <c r="B24" s="531">
        <v>5</v>
      </c>
      <c r="C24" s="577">
        <f t="shared" si="0"/>
        <v>7</v>
      </c>
      <c r="D24" s="526">
        <v>1</v>
      </c>
      <c r="E24" s="526">
        <v>2</v>
      </c>
      <c r="F24" s="578">
        <v>1</v>
      </c>
      <c r="G24" s="579">
        <v>1</v>
      </c>
      <c r="H24" s="579">
        <v>1</v>
      </c>
      <c r="I24" s="579">
        <v>1</v>
      </c>
      <c r="J24" s="579">
        <v>1</v>
      </c>
      <c r="K24" s="579">
        <v>4</v>
      </c>
    </row>
    <row r="25" spans="1:11" ht="12.75" customHeight="1">
      <c r="A25" s="584" t="s">
        <v>224</v>
      </c>
      <c r="B25" s="585">
        <f>B19-SUM(B20:B24)</f>
        <v>79</v>
      </c>
      <c r="C25" s="577">
        <f t="shared" si="0"/>
        <v>85</v>
      </c>
      <c r="D25" s="585">
        <f>D19-SUM(D20:D24)</f>
        <v>17</v>
      </c>
      <c r="E25" s="585">
        <f>E19-SUM(E20:E24)</f>
        <v>22</v>
      </c>
      <c r="F25" s="585">
        <f>F19-SUM(F20:F24)</f>
        <v>8</v>
      </c>
      <c r="G25" s="586">
        <v>32</v>
      </c>
      <c r="H25" s="579">
        <f>H19-SUM(H20:H24)</f>
        <v>20</v>
      </c>
      <c r="I25" s="579">
        <f>I19-SUM(I20:I24)</f>
        <v>12</v>
      </c>
      <c r="J25" s="579">
        <f>J19-SUM(J20:J24)</f>
        <v>15</v>
      </c>
      <c r="K25" s="579">
        <f>K19-SUM(K20:K24)</f>
        <v>38</v>
      </c>
    </row>
    <row r="26" spans="1:11" ht="12.75" customHeight="1">
      <c r="A26" s="535" t="s">
        <v>225</v>
      </c>
      <c r="B26" s="518">
        <v>2657</v>
      </c>
      <c r="C26" s="518">
        <f t="shared" si="0"/>
        <v>3406</v>
      </c>
      <c r="D26" s="556">
        <v>611</v>
      </c>
      <c r="E26" s="556">
        <v>614</v>
      </c>
      <c r="F26" s="575">
        <v>724</v>
      </c>
      <c r="G26" s="575">
        <v>708</v>
      </c>
      <c r="H26" s="575">
        <v>748</v>
      </c>
      <c r="I26" s="575">
        <v>965</v>
      </c>
      <c r="J26" s="575">
        <v>864</v>
      </c>
      <c r="K26" s="575">
        <v>829</v>
      </c>
    </row>
    <row r="27" spans="1:11" ht="12.75" customHeight="1">
      <c r="A27" s="584" t="s">
        <v>226</v>
      </c>
      <c r="B27" s="531">
        <v>1050</v>
      </c>
      <c r="C27" s="577">
        <f t="shared" si="0"/>
        <v>1372</v>
      </c>
      <c r="D27" s="526">
        <v>230</v>
      </c>
      <c r="E27" s="526">
        <v>271</v>
      </c>
      <c r="F27" s="578">
        <v>245</v>
      </c>
      <c r="G27" s="579">
        <v>304</v>
      </c>
      <c r="H27" s="579">
        <v>299</v>
      </c>
      <c r="I27" s="579">
        <v>467</v>
      </c>
      <c r="J27" s="579">
        <v>321</v>
      </c>
      <c r="K27" s="579">
        <v>285</v>
      </c>
    </row>
    <row r="28" spans="1:11" ht="12.75" customHeight="1">
      <c r="A28" s="584" t="s">
        <v>227</v>
      </c>
      <c r="B28" s="531">
        <v>304</v>
      </c>
      <c r="C28" s="577">
        <f t="shared" si="0"/>
        <v>307</v>
      </c>
      <c r="D28" s="526">
        <v>62</v>
      </c>
      <c r="E28" s="526">
        <v>79</v>
      </c>
      <c r="F28" s="578">
        <v>80</v>
      </c>
      <c r="G28" s="579">
        <v>83</v>
      </c>
      <c r="H28" s="579">
        <v>64</v>
      </c>
      <c r="I28" s="579">
        <v>80</v>
      </c>
      <c r="J28" s="579">
        <v>77</v>
      </c>
      <c r="K28" s="579">
        <v>86</v>
      </c>
    </row>
    <row r="29" spans="1:11" ht="12.75" customHeight="1">
      <c r="A29" s="584" t="s">
        <v>228</v>
      </c>
      <c r="B29" s="531">
        <v>1061</v>
      </c>
      <c r="C29" s="577">
        <f t="shared" si="0"/>
        <v>1525</v>
      </c>
      <c r="D29" s="526">
        <v>260</v>
      </c>
      <c r="E29" s="526">
        <v>224</v>
      </c>
      <c r="F29" s="578">
        <v>326</v>
      </c>
      <c r="G29" s="579">
        <v>251</v>
      </c>
      <c r="H29" s="579">
        <v>340</v>
      </c>
      <c r="I29" s="579">
        <v>338</v>
      </c>
      <c r="J29" s="579">
        <v>417</v>
      </c>
      <c r="K29" s="579">
        <v>430</v>
      </c>
    </row>
    <row r="30" spans="1:11" ht="12.75" customHeight="1">
      <c r="A30" s="584" t="s">
        <v>229</v>
      </c>
      <c r="B30" s="531">
        <v>20</v>
      </c>
      <c r="C30" s="577">
        <f t="shared" si="0"/>
        <v>19</v>
      </c>
      <c r="D30" s="526">
        <v>5</v>
      </c>
      <c r="E30" s="588">
        <v>0</v>
      </c>
      <c r="F30" s="578">
        <v>8</v>
      </c>
      <c r="G30" s="579">
        <v>7</v>
      </c>
      <c r="H30" s="579">
        <v>7</v>
      </c>
      <c r="I30" s="579">
        <v>5</v>
      </c>
      <c r="J30" s="579">
        <v>5</v>
      </c>
      <c r="K30" s="579">
        <v>2</v>
      </c>
    </row>
    <row r="31" spans="1:11" ht="12.75" customHeight="1">
      <c r="A31" s="589" t="s">
        <v>224</v>
      </c>
      <c r="B31" s="578">
        <f>B26-SUM(B27:B30)</f>
        <v>222</v>
      </c>
      <c r="C31" s="577">
        <f t="shared" si="0"/>
        <v>183</v>
      </c>
      <c r="D31" s="578">
        <f>D26-SUM(D27:D30)</f>
        <v>54</v>
      </c>
      <c r="E31" s="578">
        <f>E26-SUM(E27:E30)</f>
        <v>40</v>
      </c>
      <c r="F31" s="578">
        <f>F26-SUM(F27:F30)</f>
        <v>65</v>
      </c>
      <c r="G31" s="579">
        <v>63</v>
      </c>
      <c r="H31" s="579">
        <f>H26-SUM(H27:H30)</f>
        <v>38</v>
      </c>
      <c r="I31" s="579">
        <f>I26-SUM(I27:I30)</f>
        <v>75</v>
      </c>
      <c r="J31" s="579">
        <f>J26-SUM(J27:J30)</f>
        <v>44</v>
      </c>
      <c r="K31" s="579">
        <f>K26-SUM(K27:K30)</f>
        <v>26</v>
      </c>
    </row>
    <row r="32" spans="1:11" ht="12.75" customHeight="1">
      <c r="A32" s="590" t="s">
        <v>230</v>
      </c>
      <c r="B32" s="518">
        <v>4677</v>
      </c>
      <c r="C32" s="518">
        <f t="shared" si="0"/>
        <v>4505</v>
      </c>
      <c r="D32" s="556">
        <v>865</v>
      </c>
      <c r="E32" s="556">
        <v>1287</v>
      </c>
      <c r="F32" s="575">
        <v>1292</v>
      </c>
      <c r="G32" s="575">
        <v>1233</v>
      </c>
      <c r="H32" s="575">
        <v>1157</v>
      </c>
      <c r="I32" s="575">
        <v>1223</v>
      </c>
      <c r="J32" s="575">
        <v>1200</v>
      </c>
      <c r="K32" s="575">
        <v>925</v>
      </c>
    </row>
    <row r="33" spans="1:11" ht="12.75" customHeight="1">
      <c r="A33" s="584" t="s">
        <v>231</v>
      </c>
      <c r="B33" s="531">
        <v>117</v>
      </c>
      <c r="C33" s="577">
        <f t="shared" si="0"/>
        <v>113</v>
      </c>
      <c r="D33" s="526">
        <v>15</v>
      </c>
      <c r="E33" s="526">
        <v>29</v>
      </c>
      <c r="F33" s="578">
        <v>30</v>
      </c>
      <c r="G33" s="579">
        <v>43</v>
      </c>
      <c r="H33" s="579">
        <v>17</v>
      </c>
      <c r="I33" s="579">
        <v>35</v>
      </c>
      <c r="J33" s="579">
        <v>31</v>
      </c>
      <c r="K33" s="579">
        <v>30</v>
      </c>
    </row>
    <row r="34" spans="1:11" ht="12.75" customHeight="1">
      <c r="A34" s="584" t="s">
        <v>232</v>
      </c>
      <c r="B34" s="531">
        <v>4404</v>
      </c>
      <c r="C34" s="577">
        <f t="shared" si="0"/>
        <v>4223</v>
      </c>
      <c r="D34" s="526">
        <v>819</v>
      </c>
      <c r="E34" s="526">
        <v>1220</v>
      </c>
      <c r="F34" s="578">
        <v>1228</v>
      </c>
      <c r="G34" s="579">
        <v>1137</v>
      </c>
      <c r="H34" s="579">
        <v>1103</v>
      </c>
      <c r="I34" s="579">
        <v>1139</v>
      </c>
      <c r="J34" s="579">
        <v>1144</v>
      </c>
      <c r="K34" s="579">
        <v>837</v>
      </c>
    </row>
    <row r="35" spans="1:11" ht="12.75" customHeight="1">
      <c r="A35" s="584" t="s">
        <v>224</v>
      </c>
      <c r="B35" s="585">
        <f>B32-SUM(B33:B34)</f>
        <v>156</v>
      </c>
      <c r="C35" s="577">
        <f t="shared" si="0"/>
        <v>169</v>
      </c>
      <c r="D35" s="585">
        <f>D32-SUM(D33:D34)</f>
        <v>31</v>
      </c>
      <c r="E35" s="585">
        <f>E32-SUM(E33:E34)</f>
        <v>38</v>
      </c>
      <c r="F35" s="585">
        <f>F32-SUM(F33:F34)</f>
        <v>34</v>
      </c>
      <c r="G35" s="586">
        <v>53</v>
      </c>
      <c r="H35" s="579">
        <f>H32-SUM(H33:H34)</f>
        <v>37</v>
      </c>
      <c r="I35" s="579">
        <f>I32-SUM(I33:I34)</f>
        <v>49</v>
      </c>
      <c r="J35" s="579">
        <f>J32-SUM(J33:J34)</f>
        <v>25</v>
      </c>
      <c r="K35" s="579">
        <f>K32-SUM(K33:K34)</f>
        <v>58</v>
      </c>
    </row>
    <row r="36" spans="1:11" ht="12.75" customHeight="1">
      <c r="A36" s="591" t="s">
        <v>233</v>
      </c>
      <c r="B36" s="518">
        <v>91</v>
      </c>
      <c r="C36" s="518">
        <f t="shared" si="0"/>
        <v>110</v>
      </c>
      <c r="D36" s="556">
        <v>19</v>
      </c>
      <c r="E36" s="556">
        <v>32</v>
      </c>
      <c r="F36" s="575">
        <v>20</v>
      </c>
      <c r="G36" s="575">
        <v>20</v>
      </c>
      <c r="H36" s="575">
        <v>15</v>
      </c>
      <c r="I36" s="575">
        <v>16</v>
      </c>
      <c r="J36" s="575">
        <v>28</v>
      </c>
      <c r="K36" s="575">
        <v>51</v>
      </c>
    </row>
    <row r="37" spans="1:11" ht="12.75" customHeight="1">
      <c r="A37" s="584" t="s">
        <v>234</v>
      </c>
      <c r="B37" s="531">
        <v>87</v>
      </c>
      <c r="C37" s="577">
        <f t="shared" si="0"/>
        <v>107</v>
      </c>
      <c r="D37" s="526">
        <v>19</v>
      </c>
      <c r="E37" s="526">
        <v>31</v>
      </c>
      <c r="F37" s="578">
        <v>19</v>
      </c>
      <c r="G37" s="579">
        <v>18</v>
      </c>
      <c r="H37" s="579">
        <v>14</v>
      </c>
      <c r="I37" s="579">
        <v>15</v>
      </c>
      <c r="J37" s="579">
        <v>28</v>
      </c>
      <c r="K37" s="579">
        <v>50</v>
      </c>
    </row>
    <row r="38" spans="1:11" ht="12.75" customHeight="1">
      <c r="A38" s="584" t="s">
        <v>235</v>
      </c>
      <c r="B38" s="531">
        <v>4</v>
      </c>
      <c r="C38" s="577">
        <f t="shared" si="0"/>
        <v>2</v>
      </c>
      <c r="D38" s="592">
        <v>0</v>
      </c>
      <c r="E38" s="526">
        <v>1</v>
      </c>
      <c r="F38" s="578">
        <v>1</v>
      </c>
      <c r="G38" s="579">
        <v>2</v>
      </c>
      <c r="H38" s="592">
        <v>0</v>
      </c>
      <c r="I38" s="527">
        <v>1</v>
      </c>
      <c r="J38" s="592">
        <v>0</v>
      </c>
      <c r="K38" s="579">
        <v>1</v>
      </c>
    </row>
    <row r="39" spans="1:11" ht="12.75" customHeight="1">
      <c r="A39" s="593" t="s">
        <v>224</v>
      </c>
      <c r="B39" s="594">
        <v>0</v>
      </c>
      <c r="C39" s="595">
        <f t="shared" si="0"/>
        <v>1</v>
      </c>
      <c r="D39" s="594">
        <v>0</v>
      </c>
      <c r="E39" s="594">
        <v>0</v>
      </c>
      <c r="F39" s="594">
        <v>0</v>
      </c>
      <c r="G39" s="594">
        <v>0</v>
      </c>
      <c r="H39" s="596">
        <f>H36-SUM(H37:H38)</f>
        <v>1</v>
      </c>
      <c r="I39" s="594">
        <v>0</v>
      </c>
      <c r="J39" s="594">
        <v>0</v>
      </c>
      <c r="K39" s="594">
        <v>0</v>
      </c>
    </row>
    <row r="40" spans="1:3" ht="16.5" customHeight="1">
      <c r="A40" s="597" t="s">
        <v>282</v>
      </c>
      <c r="B40" s="598"/>
      <c r="C40" s="598"/>
    </row>
    <row r="41" spans="1:3" ht="17.25" customHeight="1">
      <c r="A41" s="426" t="s">
        <v>293</v>
      </c>
      <c r="B41" s="598"/>
      <c r="C41" s="598"/>
    </row>
    <row r="42" spans="1:3" ht="17.25" customHeight="1">
      <c r="A42" s="598"/>
      <c r="B42" s="598"/>
      <c r="C42" s="598"/>
    </row>
    <row r="43" spans="1:3" ht="17.25" customHeight="1">
      <c r="A43" s="598"/>
      <c r="B43" s="598"/>
      <c r="C43" s="598"/>
    </row>
    <row r="44" spans="1:3" ht="17.25" customHeight="1">
      <c r="A44" s="598"/>
      <c r="B44" s="598"/>
      <c r="C44" s="598"/>
    </row>
    <row r="45" spans="1:3" ht="17.25" customHeight="1">
      <c r="A45" s="598"/>
      <c r="B45" s="598"/>
      <c r="C45" s="598"/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</sheetData>
  <mergeCells count="5">
    <mergeCell ref="H4:K4"/>
    <mergeCell ref="D4:G4"/>
    <mergeCell ref="A4:A5"/>
    <mergeCell ref="B4:B5"/>
    <mergeCell ref="C4:C5"/>
  </mergeCells>
  <printOptions/>
  <pageMargins left="0.73" right="0.19" top="0.6" bottom="0" header="0.22" footer="0.16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N47"/>
  <sheetViews>
    <sheetView tabSelected="1" workbookViewId="0" topLeftCell="A25">
      <selection activeCell="A131" sqref="A131:A132"/>
    </sheetView>
  </sheetViews>
  <sheetFormatPr defaultColWidth="9.140625" defaultRowHeight="12.75"/>
  <cols>
    <col min="1" max="1" width="30.7109375" style="501" customWidth="1"/>
    <col min="2" max="11" width="9.8515625" style="501" customWidth="1"/>
    <col min="12" max="17" width="8.7109375" style="501" customWidth="1"/>
    <col min="18" max="16384" width="8.00390625" style="501" customWidth="1"/>
  </cols>
  <sheetData>
    <row r="1" spans="1:3" ht="15.75" customHeight="1">
      <c r="A1" s="550" t="s">
        <v>289</v>
      </c>
      <c r="B1" s="599"/>
      <c r="C1" s="599"/>
    </row>
    <row r="2" spans="1:10" ht="10.5" customHeight="1">
      <c r="A2" s="505"/>
      <c r="B2" s="505"/>
      <c r="C2" s="505"/>
      <c r="E2" s="465"/>
      <c r="F2" s="465"/>
      <c r="I2" s="465" t="s">
        <v>236</v>
      </c>
      <c r="J2" s="465"/>
    </row>
    <row r="3" spans="1:11" ht="13.5" customHeight="1">
      <c r="A3" s="673" t="s">
        <v>237</v>
      </c>
      <c r="B3" s="680" t="s">
        <v>275</v>
      </c>
      <c r="C3" s="680" t="s">
        <v>280</v>
      </c>
      <c r="D3" s="674" t="s">
        <v>275</v>
      </c>
      <c r="E3" s="675"/>
      <c r="F3" s="675"/>
      <c r="G3" s="676"/>
      <c r="H3" s="683" t="s">
        <v>280</v>
      </c>
      <c r="I3" s="684"/>
      <c r="J3" s="684"/>
      <c r="K3" s="685"/>
    </row>
    <row r="4" spans="1:11" ht="12" customHeight="1">
      <c r="A4" s="681"/>
      <c r="B4" s="681"/>
      <c r="C4" s="681"/>
      <c r="D4" s="509" t="s">
        <v>65</v>
      </c>
      <c r="E4" s="509" t="s">
        <v>66</v>
      </c>
      <c r="F4" s="509" t="s">
        <v>67</v>
      </c>
      <c r="G4" s="509" t="s">
        <v>68</v>
      </c>
      <c r="H4" s="509" t="s">
        <v>65</v>
      </c>
      <c r="I4" s="509" t="s">
        <v>66</v>
      </c>
      <c r="J4" s="509" t="s">
        <v>67</v>
      </c>
      <c r="K4" s="509" t="s">
        <v>68</v>
      </c>
    </row>
    <row r="5" spans="1:11" ht="12" customHeight="1">
      <c r="A5" s="600" t="s">
        <v>188</v>
      </c>
      <c r="B5" s="574">
        <f>B6+B17+B29+B37+B41</f>
        <v>19026</v>
      </c>
      <c r="C5" s="574">
        <f aca="true" t="shared" si="0" ref="C5:C44">SUM(H5:K5)</f>
        <v>20789</v>
      </c>
      <c r="D5" s="574">
        <f>D6+D17+D29+D37+D41</f>
        <v>4080</v>
      </c>
      <c r="E5" s="574">
        <f>E6+E17+E29+E37+E41</f>
        <v>4915</v>
      </c>
      <c r="F5" s="574">
        <f>F6+F17+F29+F37+F41</f>
        <v>4872</v>
      </c>
      <c r="G5" s="574">
        <v>5159</v>
      </c>
      <c r="H5" s="574">
        <f>H6+H17+H29+H37+H41</f>
        <v>4544</v>
      </c>
      <c r="I5" s="574">
        <f>I6+I17+I29+I37+I41</f>
        <v>5402</v>
      </c>
      <c r="J5" s="574">
        <f>J6+J17+J29+J37+J41</f>
        <v>5773</v>
      </c>
      <c r="K5" s="574">
        <f>K6+K17+K29+K37+K41</f>
        <v>5070</v>
      </c>
    </row>
    <row r="6" spans="1:11" ht="11.25" customHeight="1">
      <c r="A6" s="601" t="s">
        <v>207</v>
      </c>
      <c r="B6" s="602">
        <v>8417</v>
      </c>
      <c r="C6" s="603">
        <f t="shared" si="0"/>
        <v>9671</v>
      </c>
      <c r="D6" s="604">
        <v>1669</v>
      </c>
      <c r="E6" s="518">
        <v>2255</v>
      </c>
      <c r="F6" s="604">
        <v>2089</v>
      </c>
      <c r="G6" s="604">
        <v>2404</v>
      </c>
      <c r="H6" s="604">
        <v>1852</v>
      </c>
      <c r="I6" s="604">
        <v>2409</v>
      </c>
      <c r="J6" s="604">
        <v>2771</v>
      </c>
      <c r="K6" s="604">
        <v>2639</v>
      </c>
    </row>
    <row r="7" spans="1:11" ht="11.25" customHeight="1">
      <c r="A7" s="605" t="s">
        <v>238</v>
      </c>
      <c r="B7" s="606">
        <v>1073</v>
      </c>
      <c r="C7" s="607">
        <f t="shared" si="0"/>
        <v>943</v>
      </c>
      <c r="D7" s="578">
        <v>228</v>
      </c>
      <c r="E7" s="526">
        <v>243</v>
      </c>
      <c r="F7" s="578">
        <v>285</v>
      </c>
      <c r="G7" s="579">
        <v>317</v>
      </c>
      <c r="H7" s="579">
        <v>260</v>
      </c>
      <c r="I7" s="579">
        <v>235</v>
      </c>
      <c r="J7" s="579">
        <v>201</v>
      </c>
      <c r="K7" s="579">
        <v>247</v>
      </c>
    </row>
    <row r="8" spans="1:11" ht="11.25" customHeight="1">
      <c r="A8" s="565" t="s">
        <v>239</v>
      </c>
      <c r="B8" s="606">
        <v>2431</v>
      </c>
      <c r="C8" s="607">
        <f t="shared" si="0"/>
        <v>2396</v>
      </c>
      <c r="D8" s="578">
        <v>453</v>
      </c>
      <c r="E8" s="526">
        <v>636</v>
      </c>
      <c r="F8" s="578">
        <v>587</v>
      </c>
      <c r="G8" s="579">
        <v>755</v>
      </c>
      <c r="H8" s="579">
        <v>443</v>
      </c>
      <c r="I8" s="579">
        <v>656</v>
      </c>
      <c r="J8" s="579">
        <v>591</v>
      </c>
      <c r="K8" s="579">
        <v>706</v>
      </c>
    </row>
    <row r="9" spans="1:11" ht="11.25" customHeight="1">
      <c r="A9" s="565" t="s">
        <v>240</v>
      </c>
      <c r="B9" s="606">
        <v>879</v>
      </c>
      <c r="C9" s="607">
        <f t="shared" si="0"/>
        <v>665</v>
      </c>
      <c r="D9" s="578">
        <v>183</v>
      </c>
      <c r="E9" s="526">
        <v>301</v>
      </c>
      <c r="F9" s="578">
        <v>176</v>
      </c>
      <c r="G9" s="579">
        <v>219</v>
      </c>
      <c r="H9" s="579">
        <v>170</v>
      </c>
      <c r="I9" s="579">
        <v>131</v>
      </c>
      <c r="J9" s="579">
        <v>178</v>
      </c>
      <c r="K9" s="579">
        <v>186</v>
      </c>
    </row>
    <row r="10" spans="1:11" ht="11.25" customHeight="1">
      <c r="A10" s="565" t="s">
        <v>241</v>
      </c>
      <c r="B10" s="606">
        <v>1385</v>
      </c>
      <c r="C10" s="607">
        <f t="shared" si="0"/>
        <v>1254</v>
      </c>
      <c r="D10" s="578">
        <v>282</v>
      </c>
      <c r="E10" s="526">
        <v>302</v>
      </c>
      <c r="F10" s="578">
        <v>362</v>
      </c>
      <c r="G10" s="579">
        <v>439</v>
      </c>
      <c r="H10" s="579">
        <v>264</v>
      </c>
      <c r="I10" s="579">
        <v>372</v>
      </c>
      <c r="J10" s="579">
        <v>249</v>
      </c>
      <c r="K10" s="579">
        <v>369</v>
      </c>
    </row>
    <row r="11" spans="1:11" ht="11.25" customHeight="1">
      <c r="A11" s="565" t="s">
        <v>242</v>
      </c>
      <c r="B11" s="525">
        <v>26</v>
      </c>
      <c r="C11" s="525">
        <f t="shared" si="0"/>
        <v>54</v>
      </c>
      <c r="D11" s="578">
        <v>6</v>
      </c>
      <c r="E11" s="526">
        <v>6</v>
      </c>
      <c r="F11" s="578">
        <v>8</v>
      </c>
      <c r="G11" s="579">
        <v>6</v>
      </c>
      <c r="H11" s="579">
        <v>14</v>
      </c>
      <c r="I11" s="579">
        <v>19</v>
      </c>
      <c r="J11" s="579">
        <v>12</v>
      </c>
      <c r="K11" s="579">
        <v>9</v>
      </c>
    </row>
    <row r="12" spans="1:11" ht="11.25" customHeight="1">
      <c r="A12" s="565" t="s">
        <v>243</v>
      </c>
      <c r="B12" s="606">
        <v>1105</v>
      </c>
      <c r="C12" s="607">
        <f t="shared" si="0"/>
        <v>2012</v>
      </c>
      <c r="D12" s="578">
        <v>179</v>
      </c>
      <c r="E12" s="526">
        <v>376</v>
      </c>
      <c r="F12" s="578">
        <v>257</v>
      </c>
      <c r="G12" s="579">
        <v>293</v>
      </c>
      <c r="H12" s="579">
        <v>303</v>
      </c>
      <c r="I12" s="579">
        <v>443</v>
      </c>
      <c r="J12" s="579">
        <v>648</v>
      </c>
      <c r="K12" s="579">
        <v>618</v>
      </c>
    </row>
    <row r="13" spans="1:11" ht="11.25" customHeight="1">
      <c r="A13" s="565" t="s">
        <v>244</v>
      </c>
      <c r="B13" s="525">
        <v>35</v>
      </c>
      <c r="C13" s="525">
        <f t="shared" si="0"/>
        <v>43</v>
      </c>
      <c r="D13" s="578">
        <v>1</v>
      </c>
      <c r="E13" s="526">
        <v>31</v>
      </c>
      <c r="F13" s="578">
        <v>2</v>
      </c>
      <c r="G13" s="579">
        <v>1</v>
      </c>
      <c r="H13" s="579">
        <v>12</v>
      </c>
      <c r="I13" s="579">
        <v>28</v>
      </c>
      <c r="J13" s="579">
        <v>2</v>
      </c>
      <c r="K13" s="579">
        <v>1</v>
      </c>
    </row>
    <row r="14" spans="1:11" ht="11.25" customHeight="1">
      <c r="A14" s="565" t="s">
        <v>245</v>
      </c>
      <c r="B14" s="606">
        <v>673</v>
      </c>
      <c r="C14" s="607">
        <f t="shared" si="0"/>
        <v>1239</v>
      </c>
      <c r="D14" s="578">
        <v>156</v>
      </c>
      <c r="E14" s="526">
        <v>168</v>
      </c>
      <c r="F14" s="578">
        <v>180</v>
      </c>
      <c r="G14" s="579">
        <v>169</v>
      </c>
      <c r="H14" s="579">
        <v>143</v>
      </c>
      <c r="I14" s="579">
        <v>203</v>
      </c>
      <c r="J14" s="579">
        <v>620</v>
      </c>
      <c r="K14" s="579">
        <v>273</v>
      </c>
    </row>
    <row r="15" spans="1:11" ht="11.25" customHeight="1">
      <c r="A15" s="565" t="s">
        <v>246</v>
      </c>
      <c r="B15" s="606">
        <v>527</v>
      </c>
      <c r="C15" s="607">
        <f t="shared" si="0"/>
        <v>726</v>
      </c>
      <c r="D15" s="578">
        <v>116</v>
      </c>
      <c r="E15" s="526">
        <v>111</v>
      </c>
      <c r="F15" s="578">
        <v>154</v>
      </c>
      <c r="G15" s="579">
        <v>146</v>
      </c>
      <c r="H15" s="579">
        <v>182</v>
      </c>
      <c r="I15" s="579">
        <v>223</v>
      </c>
      <c r="J15" s="579">
        <v>166</v>
      </c>
      <c r="K15" s="579">
        <v>155</v>
      </c>
    </row>
    <row r="16" spans="1:11" ht="11.25" customHeight="1">
      <c r="A16" s="565" t="s">
        <v>247</v>
      </c>
      <c r="B16" s="608">
        <f>B6-SUM(B7:B15)</f>
        <v>283</v>
      </c>
      <c r="C16" s="608">
        <f t="shared" si="0"/>
        <v>339</v>
      </c>
      <c r="D16" s="608">
        <f>D6-SUM(D7:D15)</f>
        <v>65</v>
      </c>
      <c r="E16" s="608">
        <f>E6-SUM(E7:E15)</f>
        <v>81</v>
      </c>
      <c r="F16" s="608">
        <f>F6-SUM(F7:F15)</f>
        <v>78</v>
      </c>
      <c r="G16" s="609">
        <v>59</v>
      </c>
      <c r="H16" s="609">
        <f>H6-SUM(H7:H15)</f>
        <v>61</v>
      </c>
      <c r="I16" s="609">
        <f>I6-SUM(I7:I15)</f>
        <v>99</v>
      </c>
      <c r="J16" s="609">
        <f>J6-SUM(J7:J15)</f>
        <v>104</v>
      </c>
      <c r="K16" s="609">
        <f>K6-SUM(K7:K15)</f>
        <v>75</v>
      </c>
    </row>
    <row r="17" spans="1:11" ht="11.25" customHeight="1">
      <c r="A17" s="560" t="s">
        <v>219</v>
      </c>
      <c r="B17" s="602">
        <v>7112</v>
      </c>
      <c r="C17" s="603">
        <f t="shared" si="0"/>
        <v>7476</v>
      </c>
      <c r="D17" s="610">
        <v>1688</v>
      </c>
      <c r="E17" s="556">
        <v>1891</v>
      </c>
      <c r="F17" s="575">
        <v>1763</v>
      </c>
      <c r="G17" s="575">
        <v>1770</v>
      </c>
      <c r="H17" s="604">
        <v>1923</v>
      </c>
      <c r="I17" s="604">
        <v>1989</v>
      </c>
      <c r="J17" s="604">
        <v>1968</v>
      </c>
      <c r="K17" s="604">
        <v>1596</v>
      </c>
    </row>
    <row r="18" spans="1:11" ht="11.25" customHeight="1">
      <c r="A18" s="565" t="s">
        <v>248</v>
      </c>
      <c r="B18" s="606">
        <v>2145</v>
      </c>
      <c r="C18" s="607">
        <f t="shared" si="0"/>
        <v>2466</v>
      </c>
      <c r="D18" s="578">
        <v>485</v>
      </c>
      <c r="E18" s="526">
        <v>578</v>
      </c>
      <c r="F18" s="578">
        <v>524</v>
      </c>
      <c r="G18" s="579">
        <v>558</v>
      </c>
      <c r="H18" s="579">
        <v>519</v>
      </c>
      <c r="I18" s="579">
        <v>763</v>
      </c>
      <c r="J18" s="579">
        <v>666</v>
      </c>
      <c r="K18" s="579">
        <v>518</v>
      </c>
    </row>
    <row r="19" spans="1:11" ht="13.5" customHeight="1">
      <c r="A19" s="565" t="s">
        <v>283</v>
      </c>
      <c r="B19" s="606">
        <v>388</v>
      </c>
      <c r="C19" s="607">
        <f t="shared" si="0"/>
        <v>308</v>
      </c>
      <c r="D19" s="578">
        <v>99</v>
      </c>
      <c r="E19" s="526">
        <v>117</v>
      </c>
      <c r="F19" s="578">
        <v>87</v>
      </c>
      <c r="G19" s="579">
        <v>85</v>
      </c>
      <c r="H19" s="579">
        <v>69</v>
      </c>
      <c r="I19" s="579">
        <v>102</v>
      </c>
      <c r="J19" s="579">
        <v>74</v>
      </c>
      <c r="K19" s="579">
        <v>63</v>
      </c>
    </row>
    <row r="20" spans="1:11" ht="11.25" customHeight="1">
      <c r="A20" s="565" t="s">
        <v>249</v>
      </c>
      <c r="B20" s="606">
        <v>2783</v>
      </c>
      <c r="C20" s="607">
        <f t="shared" si="0"/>
        <v>2356</v>
      </c>
      <c r="D20" s="578">
        <v>726</v>
      </c>
      <c r="E20" s="526">
        <v>783</v>
      </c>
      <c r="F20" s="578">
        <v>682</v>
      </c>
      <c r="G20" s="579">
        <v>592</v>
      </c>
      <c r="H20" s="579">
        <v>625</v>
      </c>
      <c r="I20" s="579">
        <v>572</v>
      </c>
      <c r="J20" s="579">
        <v>594</v>
      </c>
      <c r="K20" s="579">
        <v>565</v>
      </c>
    </row>
    <row r="21" spans="1:11" ht="11.25" customHeight="1">
      <c r="A21" s="565" t="s">
        <v>250</v>
      </c>
      <c r="B21" s="606">
        <v>424</v>
      </c>
      <c r="C21" s="607">
        <f t="shared" si="0"/>
        <v>423</v>
      </c>
      <c r="D21" s="578">
        <v>83</v>
      </c>
      <c r="E21" s="526">
        <v>102</v>
      </c>
      <c r="F21" s="578">
        <v>105</v>
      </c>
      <c r="G21" s="579">
        <v>134</v>
      </c>
      <c r="H21" s="579">
        <v>115</v>
      </c>
      <c r="I21" s="579">
        <v>116</v>
      </c>
      <c r="J21" s="579">
        <v>99</v>
      </c>
      <c r="K21" s="579">
        <v>93</v>
      </c>
    </row>
    <row r="22" spans="1:11" ht="11.25" customHeight="1">
      <c r="A22" s="565" t="s">
        <v>251</v>
      </c>
      <c r="B22" s="606">
        <v>139</v>
      </c>
      <c r="C22" s="607">
        <f t="shared" si="0"/>
        <v>324</v>
      </c>
      <c r="D22" s="578">
        <v>27</v>
      </c>
      <c r="E22" s="526">
        <v>30</v>
      </c>
      <c r="F22" s="578">
        <v>22</v>
      </c>
      <c r="G22" s="579">
        <v>60</v>
      </c>
      <c r="H22" s="579">
        <v>78</v>
      </c>
      <c r="I22" s="579">
        <v>36</v>
      </c>
      <c r="J22" s="579">
        <v>161</v>
      </c>
      <c r="K22" s="579">
        <v>49</v>
      </c>
    </row>
    <row r="23" spans="1:11" ht="11.25" customHeight="1">
      <c r="A23" s="565" t="s">
        <v>252</v>
      </c>
      <c r="B23" s="606">
        <v>160</v>
      </c>
      <c r="C23" s="607">
        <f t="shared" si="0"/>
        <v>401</v>
      </c>
      <c r="D23" s="578">
        <v>24</v>
      </c>
      <c r="E23" s="526">
        <v>54</v>
      </c>
      <c r="F23" s="578">
        <v>47</v>
      </c>
      <c r="G23" s="579">
        <v>35</v>
      </c>
      <c r="H23" s="579">
        <v>165</v>
      </c>
      <c r="I23" s="579">
        <v>118</v>
      </c>
      <c r="J23" s="579">
        <v>93</v>
      </c>
      <c r="K23" s="579">
        <v>25</v>
      </c>
    </row>
    <row r="24" spans="1:11" ht="11.25" customHeight="1">
      <c r="A24" s="565" t="s">
        <v>253</v>
      </c>
      <c r="B24" s="606">
        <v>119</v>
      </c>
      <c r="C24" s="607">
        <f t="shared" si="0"/>
        <v>74</v>
      </c>
      <c r="D24" s="578">
        <v>33</v>
      </c>
      <c r="E24" s="526">
        <v>31</v>
      </c>
      <c r="F24" s="578">
        <v>27</v>
      </c>
      <c r="G24" s="579">
        <v>28</v>
      </c>
      <c r="H24" s="579">
        <v>36</v>
      </c>
      <c r="I24" s="579">
        <v>21</v>
      </c>
      <c r="J24" s="579">
        <v>10</v>
      </c>
      <c r="K24" s="579">
        <v>7</v>
      </c>
    </row>
    <row r="25" spans="1:11" ht="11.25" customHeight="1">
      <c r="A25" s="565" t="s">
        <v>254</v>
      </c>
      <c r="B25" s="606">
        <v>189</v>
      </c>
      <c r="C25" s="607">
        <f t="shared" si="0"/>
        <v>261</v>
      </c>
      <c r="D25" s="578">
        <v>13</v>
      </c>
      <c r="E25" s="526">
        <v>55</v>
      </c>
      <c r="F25" s="578">
        <v>51</v>
      </c>
      <c r="G25" s="579">
        <v>70</v>
      </c>
      <c r="H25" s="579">
        <v>76</v>
      </c>
      <c r="I25" s="579">
        <v>61</v>
      </c>
      <c r="J25" s="579">
        <v>72</v>
      </c>
      <c r="K25" s="579">
        <v>52</v>
      </c>
    </row>
    <row r="26" spans="1:11" ht="11.25" customHeight="1">
      <c r="A26" s="565" t="s">
        <v>255</v>
      </c>
      <c r="B26" s="606">
        <v>87</v>
      </c>
      <c r="C26" s="607">
        <f t="shared" si="0"/>
        <v>159</v>
      </c>
      <c r="D26" s="578">
        <v>17</v>
      </c>
      <c r="E26" s="526">
        <v>24</v>
      </c>
      <c r="F26" s="578">
        <v>24</v>
      </c>
      <c r="G26" s="579">
        <v>22</v>
      </c>
      <c r="H26" s="579">
        <v>39</v>
      </c>
      <c r="I26" s="579">
        <v>51</v>
      </c>
      <c r="J26" s="579">
        <v>39</v>
      </c>
      <c r="K26" s="579">
        <v>30</v>
      </c>
    </row>
    <row r="27" spans="1:11" ht="11.25" customHeight="1">
      <c r="A27" s="565" t="s">
        <v>256</v>
      </c>
      <c r="B27" s="606">
        <v>242</v>
      </c>
      <c r="C27" s="607">
        <f t="shared" si="0"/>
        <v>386</v>
      </c>
      <c r="D27" s="578">
        <v>51</v>
      </c>
      <c r="E27" s="526">
        <v>41</v>
      </c>
      <c r="F27" s="578">
        <v>62</v>
      </c>
      <c r="G27" s="579">
        <v>88</v>
      </c>
      <c r="H27" s="579">
        <v>94</v>
      </c>
      <c r="I27" s="579">
        <v>83</v>
      </c>
      <c r="J27" s="579">
        <v>96</v>
      </c>
      <c r="K27" s="579">
        <v>113</v>
      </c>
    </row>
    <row r="28" spans="1:144" ht="11.25" customHeight="1">
      <c r="A28" s="565" t="s">
        <v>247</v>
      </c>
      <c r="B28" s="608">
        <f>B17-SUM(B18:B27)</f>
        <v>436</v>
      </c>
      <c r="C28" s="608">
        <f t="shared" si="0"/>
        <v>318</v>
      </c>
      <c r="D28" s="608">
        <f>D17-SUM(D18:D27)</f>
        <v>130</v>
      </c>
      <c r="E28" s="608">
        <f>E17-SUM(E18:E27)</f>
        <v>76</v>
      </c>
      <c r="F28" s="608">
        <f>F17-SUM(F18:F27)</f>
        <v>132</v>
      </c>
      <c r="G28" s="608">
        <v>98</v>
      </c>
      <c r="H28" s="579">
        <f>H17-SUM(H18:H27)</f>
        <v>107</v>
      </c>
      <c r="I28" s="579">
        <f>I17-SUM(I18:I27)</f>
        <v>66</v>
      </c>
      <c r="J28" s="579">
        <f>J17-SUM(J18:J27)</f>
        <v>64</v>
      </c>
      <c r="K28" s="579">
        <f>K17-SUM(K18:K27)</f>
        <v>81</v>
      </c>
      <c r="L28" s="611"/>
      <c r="M28" s="611"/>
      <c r="N28" s="611"/>
      <c r="O28" s="611"/>
      <c r="P28" s="611"/>
      <c r="Q28" s="611"/>
      <c r="R28" s="611"/>
      <c r="S28" s="611"/>
      <c r="T28" s="611"/>
      <c r="U28" s="611"/>
      <c r="V28" s="611"/>
      <c r="W28" s="611"/>
      <c r="X28" s="611"/>
      <c r="Y28" s="611"/>
      <c r="Z28" s="611"/>
      <c r="AA28" s="611"/>
      <c r="AB28" s="611"/>
      <c r="AC28" s="611"/>
      <c r="AD28" s="611"/>
      <c r="AE28" s="611"/>
      <c r="AF28" s="611"/>
      <c r="AG28" s="611"/>
      <c r="AH28" s="611"/>
      <c r="AI28" s="611"/>
      <c r="AJ28" s="611"/>
      <c r="AK28" s="611"/>
      <c r="AL28" s="611"/>
      <c r="AM28" s="611"/>
      <c r="AN28" s="611"/>
      <c r="AO28" s="611"/>
      <c r="AP28" s="611"/>
      <c r="AQ28" s="611"/>
      <c r="AR28" s="611"/>
      <c r="AS28" s="611"/>
      <c r="AT28" s="611"/>
      <c r="AU28" s="611"/>
      <c r="AV28" s="611"/>
      <c r="AW28" s="611"/>
      <c r="AX28" s="611"/>
      <c r="AY28" s="611"/>
      <c r="AZ28" s="611"/>
      <c r="BA28" s="611"/>
      <c r="BB28" s="611"/>
      <c r="BC28" s="611"/>
      <c r="BD28" s="611"/>
      <c r="BE28" s="611"/>
      <c r="BF28" s="611"/>
      <c r="BG28" s="611"/>
      <c r="BH28" s="611"/>
      <c r="BI28" s="611"/>
      <c r="BJ28" s="611"/>
      <c r="BK28" s="611"/>
      <c r="BL28" s="611"/>
      <c r="BM28" s="611"/>
      <c r="BN28" s="611"/>
      <c r="BO28" s="611"/>
      <c r="BP28" s="611"/>
      <c r="BQ28" s="611"/>
      <c r="BR28" s="611"/>
      <c r="BS28" s="611"/>
      <c r="BT28" s="611"/>
      <c r="BU28" s="611"/>
      <c r="BV28" s="611"/>
      <c r="BW28" s="611"/>
      <c r="BX28" s="611"/>
      <c r="BY28" s="611"/>
      <c r="BZ28" s="611"/>
      <c r="CA28" s="611"/>
      <c r="CB28" s="611"/>
      <c r="CC28" s="611"/>
      <c r="CD28" s="611"/>
      <c r="CE28" s="611"/>
      <c r="CF28" s="611"/>
      <c r="CG28" s="611"/>
      <c r="CH28" s="611"/>
      <c r="CI28" s="611"/>
      <c r="CJ28" s="611"/>
      <c r="CK28" s="611"/>
      <c r="CL28" s="611"/>
      <c r="CM28" s="611"/>
      <c r="CN28" s="611"/>
      <c r="CO28" s="611"/>
      <c r="CP28" s="611"/>
      <c r="CQ28" s="611"/>
      <c r="CR28" s="611"/>
      <c r="CS28" s="611"/>
      <c r="CT28" s="611"/>
      <c r="CU28" s="611"/>
      <c r="CV28" s="611"/>
      <c r="CW28" s="611"/>
      <c r="CX28" s="611"/>
      <c r="CY28" s="611"/>
      <c r="CZ28" s="611"/>
      <c r="DA28" s="611"/>
      <c r="DB28" s="611"/>
      <c r="DC28" s="611"/>
      <c r="DD28" s="611"/>
      <c r="DE28" s="611"/>
      <c r="DF28" s="611"/>
      <c r="DG28" s="611"/>
      <c r="DH28" s="611"/>
      <c r="DI28" s="611"/>
      <c r="DJ28" s="611"/>
      <c r="DK28" s="611"/>
      <c r="DL28" s="611"/>
      <c r="DM28" s="611"/>
      <c r="DN28" s="611"/>
      <c r="DO28" s="611"/>
      <c r="DP28" s="611"/>
      <c r="DQ28" s="611"/>
      <c r="DR28" s="611"/>
      <c r="DS28" s="611"/>
      <c r="DT28" s="611"/>
      <c r="DU28" s="611"/>
      <c r="DV28" s="611"/>
      <c r="DW28" s="611"/>
      <c r="DX28" s="611"/>
      <c r="DY28" s="611"/>
      <c r="DZ28" s="611"/>
      <c r="EA28" s="611"/>
      <c r="EB28" s="611"/>
      <c r="EC28" s="611"/>
      <c r="ED28" s="611"/>
      <c r="EE28" s="611"/>
      <c r="EF28" s="611"/>
      <c r="EG28" s="611"/>
      <c r="EH28" s="611"/>
      <c r="EI28" s="611"/>
      <c r="EJ28" s="611"/>
      <c r="EK28" s="611"/>
      <c r="EL28" s="611"/>
      <c r="EM28" s="611"/>
      <c r="EN28" s="611"/>
    </row>
    <row r="29" spans="1:11" ht="11.25" customHeight="1">
      <c r="A29" s="560" t="s">
        <v>225</v>
      </c>
      <c r="B29" s="602">
        <v>2436</v>
      </c>
      <c r="C29" s="603">
        <f t="shared" si="0"/>
        <v>2717</v>
      </c>
      <c r="D29" s="575">
        <v>546</v>
      </c>
      <c r="E29" s="556">
        <v>484</v>
      </c>
      <c r="F29" s="575">
        <v>723</v>
      </c>
      <c r="G29" s="575">
        <v>683</v>
      </c>
      <c r="H29" s="604">
        <v>466</v>
      </c>
      <c r="I29" s="604">
        <v>760</v>
      </c>
      <c r="J29" s="604">
        <v>825</v>
      </c>
      <c r="K29" s="604">
        <v>666</v>
      </c>
    </row>
    <row r="30" spans="1:11" ht="11.25" customHeight="1">
      <c r="A30" s="565" t="s">
        <v>257</v>
      </c>
      <c r="B30" s="606">
        <v>27</v>
      </c>
      <c r="C30" s="606">
        <f t="shared" si="0"/>
        <v>34</v>
      </c>
      <c r="D30" s="592">
        <v>0</v>
      </c>
      <c r="E30" s="526">
        <v>17</v>
      </c>
      <c r="F30" s="578">
        <v>9</v>
      </c>
      <c r="G30" s="578">
        <v>1</v>
      </c>
      <c r="H30" s="592">
        <v>0</v>
      </c>
      <c r="I30" s="579">
        <v>8</v>
      </c>
      <c r="J30" s="579">
        <v>14</v>
      </c>
      <c r="K30" s="531">
        <v>12</v>
      </c>
    </row>
    <row r="31" spans="1:11" ht="11.25" customHeight="1">
      <c r="A31" s="565" t="s">
        <v>258</v>
      </c>
      <c r="B31" s="606">
        <v>120</v>
      </c>
      <c r="C31" s="607">
        <f t="shared" si="0"/>
        <v>124</v>
      </c>
      <c r="D31" s="578">
        <v>34</v>
      </c>
      <c r="E31" s="526">
        <v>25</v>
      </c>
      <c r="F31" s="578">
        <v>38</v>
      </c>
      <c r="G31" s="579">
        <v>23</v>
      </c>
      <c r="H31" s="579">
        <v>39</v>
      </c>
      <c r="I31" s="579">
        <v>33</v>
      </c>
      <c r="J31" s="579">
        <v>30</v>
      </c>
      <c r="K31" s="579">
        <v>22</v>
      </c>
    </row>
    <row r="32" spans="1:11" ht="11.25" customHeight="1">
      <c r="A32" s="565" t="s">
        <v>259</v>
      </c>
      <c r="B32" s="606">
        <v>87</v>
      </c>
      <c r="C32" s="607">
        <f t="shared" si="0"/>
        <v>128</v>
      </c>
      <c r="D32" s="578">
        <v>14</v>
      </c>
      <c r="E32" s="588">
        <v>0</v>
      </c>
      <c r="F32" s="578">
        <v>40</v>
      </c>
      <c r="G32" s="579">
        <v>33</v>
      </c>
      <c r="H32" s="579">
        <v>18</v>
      </c>
      <c r="I32" s="579">
        <v>71</v>
      </c>
      <c r="J32" s="579">
        <v>34</v>
      </c>
      <c r="K32" s="579">
        <v>5</v>
      </c>
    </row>
    <row r="33" spans="1:11" ht="11.25" customHeight="1">
      <c r="A33" s="565" t="s">
        <v>260</v>
      </c>
      <c r="B33" s="606">
        <v>983</v>
      </c>
      <c r="C33" s="607">
        <f t="shared" si="0"/>
        <v>1001</v>
      </c>
      <c r="D33" s="578">
        <v>242</v>
      </c>
      <c r="E33" s="526">
        <v>154</v>
      </c>
      <c r="F33" s="578">
        <v>316</v>
      </c>
      <c r="G33" s="579">
        <v>271</v>
      </c>
      <c r="H33" s="579">
        <v>68</v>
      </c>
      <c r="I33" s="579">
        <v>303</v>
      </c>
      <c r="J33" s="579">
        <v>400</v>
      </c>
      <c r="K33" s="579">
        <v>230</v>
      </c>
    </row>
    <row r="34" spans="1:11" ht="11.25" customHeight="1">
      <c r="A34" s="565" t="s">
        <v>261</v>
      </c>
      <c r="B34" s="606">
        <v>508</v>
      </c>
      <c r="C34" s="607">
        <f t="shared" si="0"/>
        <v>435</v>
      </c>
      <c r="D34" s="578">
        <v>89</v>
      </c>
      <c r="E34" s="526">
        <v>172</v>
      </c>
      <c r="F34" s="578">
        <v>144</v>
      </c>
      <c r="G34" s="579">
        <v>103</v>
      </c>
      <c r="H34" s="579">
        <v>79</v>
      </c>
      <c r="I34" s="579">
        <v>120</v>
      </c>
      <c r="J34" s="579">
        <v>109</v>
      </c>
      <c r="K34" s="579">
        <v>127</v>
      </c>
    </row>
    <row r="35" spans="1:11" ht="11.25" customHeight="1">
      <c r="A35" s="565" t="s">
        <v>262</v>
      </c>
      <c r="B35" s="525">
        <v>359</v>
      </c>
      <c r="C35" s="525">
        <f t="shared" si="0"/>
        <v>390</v>
      </c>
      <c r="D35" s="578">
        <v>79</v>
      </c>
      <c r="E35" s="526">
        <v>66</v>
      </c>
      <c r="F35" s="578">
        <v>100</v>
      </c>
      <c r="G35" s="579">
        <v>114</v>
      </c>
      <c r="H35" s="579">
        <v>124</v>
      </c>
      <c r="I35" s="579">
        <v>83</v>
      </c>
      <c r="J35" s="579">
        <v>69</v>
      </c>
      <c r="K35" s="579">
        <v>114</v>
      </c>
    </row>
    <row r="36" spans="1:11" ht="11.25" customHeight="1">
      <c r="A36" s="612" t="s">
        <v>247</v>
      </c>
      <c r="B36" s="526">
        <f>B29-SUM(B30:B35)</f>
        <v>352</v>
      </c>
      <c r="C36" s="526">
        <f t="shared" si="0"/>
        <v>605</v>
      </c>
      <c r="D36" s="526">
        <f>D29-SUM(D30:D35)</f>
        <v>88</v>
      </c>
      <c r="E36" s="526">
        <f>E29-SUM(E30:E35)</f>
        <v>50</v>
      </c>
      <c r="F36" s="526">
        <f>F29-SUM(F30:F35)</f>
        <v>76</v>
      </c>
      <c r="G36" s="527">
        <v>138</v>
      </c>
      <c r="H36" s="579">
        <f>H29-SUM(H30:H35)</f>
        <v>138</v>
      </c>
      <c r="I36" s="579">
        <f>I29-SUM(I30:I35)</f>
        <v>142</v>
      </c>
      <c r="J36" s="579">
        <f>J29-SUM(J30:J35)</f>
        <v>169</v>
      </c>
      <c r="K36" s="579">
        <f>K29-SUM(K30:K35)</f>
        <v>156</v>
      </c>
    </row>
    <row r="37" spans="1:11" ht="11.25" customHeight="1">
      <c r="A37" s="566" t="s">
        <v>230</v>
      </c>
      <c r="B37" s="521">
        <v>583</v>
      </c>
      <c r="C37" s="521">
        <f t="shared" si="0"/>
        <v>507</v>
      </c>
      <c r="D37" s="610">
        <v>104</v>
      </c>
      <c r="E37" s="610">
        <v>145</v>
      </c>
      <c r="F37" s="610">
        <v>162</v>
      </c>
      <c r="G37" s="575">
        <v>172</v>
      </c>
      <c r="H37" s="604">
        <v>199</v>
      </c>
      <c r="I37" s="604">
        <v>129</v>
      </c>
      <c r="J37" s="604">
        <v>100</v>
      </c>
      <c r="K37" s="604">
        <v>79</v>
      </c>
    </row>
    <row r="38" spans="1:11" s="615" customFormat="1" ht="11.25" customHeight="1">
      <c r="A38" s="565" t="s">
        <v>263</v>
      </c>
      <c r="B38" s="525">
        <v>29</v>
      </c>
      <c r="C38" s="525">
        <f t="shared" si="0"/>
        <v>13</v>
      </c>
      <c r="D38" s="579">
        <v>19</v>
      </c>
      <c r="E38" s="592">
        <v>0</v>
      </c>
      <c r="F38" s="613">
        <v>0</v>
      </c>
      <c r="G38" s="579">
        <v>10</v>
      </c>
      <c r="H38" s="579">
        <v>11</v>
      </c>
      <c r="I38" s="579">
        <v>1</v>
      </c>
      <c r="J38" s="614">
        <v>0</v>
      </c>
      <c r="K38" s="579">
        <v>1</v>
      </c>
    </row>
    <row r="39" spans="1:11" ht="11.25" customHeight="1">
      <c r="A39" s="565" t="s">
        <v>264</v>
      </c>
      <c r="B39" s="525">
        <v>383</v>
      </c>
      <c r="C39" s="525">
        <f t="shared" si="0"/>
        <v>475</v>
      </c>
      <c r="D39" s="578">
        <v>80</v>
      </c>
      <c r="E39" s="578">
        <v>75</v>
      </c>
      <c r="F39" s="578">
        <v>69</v>
      </c>
      <c r="G39" s="579">
        <v>159</v>
      </c>
      <c r="H39" s="579">
        <v>183</v>
      </c>
      <c r="I39" s="579">
        <v>123</v>
      </c>
      <c r="J39" s="579">
        <v>93</v>
      </c>
      <c r="K39" s="579">
        <v>76</v>
      </c>
    </row>
    <row r="40" spans="1:11" ht="11.25" customHeight="1">
      <c r="A40" s="565" t="s">
        <v>247</v>
      </c>
      <c r="B40" s="527">
        <f>B37-SUM(B38:B39)</f>
        <v>171</v>
      </c>
      <c r="C40" s="527">
        <f t="shared" si="0"/>
        <v>19</v>
      </c>
      <c r="D40" s="527">
        <f>D37-SUM(D38:D39)</f>
        <v>5</v>
      </c>
      <c r="E40" s="527">
        <f>E37-SUM(E38:E39)</f>
        <v>70</v>
      </c>
      <c r="F40" s="527">
        <f>F37-SUM(F38:F39)</f>
        <v>93</v>
      </c>
      <c r="G40" s="527">
        <v>3</v>
      </c>
      <c r="H40" s="579">
        <f>H37-SUM(H38:H39)</f>
        <v>5</v>
      </c>
      <c r="I40" s="579">
        <f>I37-SUM(I38:I39)</f>
        <v>5</v>
      </c>
      <c r="J40" s="579">
        <f>J37-SUM(J38:J39)</f>
        <v>7</v>
      </c>
      <c r="K40" s="579">
        <f>K37-SUM(K38:K39)</f>
        <v>2</v>
      </c>
    </row>
    <row r="41" spans="1:11" ht="11.25" customHeight="1">
      <c r="A41" s="566" t="s">
        <v>233</v>
      </c>
      <c r="B41" s="521">
        <v>478</v>
      </c>
      <c r="C41" s="521">
        <f t="shared" si="0"/>
        <v>418</v>
      </c>
      <c r="D41" s="575">
        <v>73</v>
      </c>
      <c r="E41" s="575">
        <v>140</v>
      </c>
      <c r="F41" s="575">
        <v>135</v>
      </c>
      <c r="G41" s="575">
        <v>130</v>
      </c>
      <c r="H41" s="604">
        <v>104</v>
      </c>
      <c r="I41" s="604">
        <v>115</v>
      </c>
      <c r="J41" s="604">
        <v>109</v>
      </c>
      <c r="K41" s="604">
        <v>90</v>
      </c>
    </row>
    <row r="42" spans="1:11" ht="11.25" customHeight="1">
      <c r="A42" s="565" t="s">
        <v>265</v>
      </c>
      <c r="B42" s="525">
        <v>444</v>
      </c>
      <c r="C42" s="525">
        <f t="shared" si="0"/>
        <v>411</v>
      </c>
      <c r="D42" s="578">
        <v>62</v>
      </c>
      <c r="E42" s="578">
        <v>134</v>
      </c>
      <c r="F42" s="578">
        <v>123</v>
      </c>
      <c r="G42" s="579">
        <v>125</v>
      </c>
      <c r="H42" s="579">
        <v>101</v>
      </c>
      <c r="I42" s="579">
        <v>113</v>
      </c>
      <c r="J42" s="579">
        <v>107</v>
      </c>
      <c r="K42" s="579">
        <v>90</v>
      </c>
    </row>
    <row r="43" spans="1:11" ht="11.25" customHeight="1">
      <c r="A43" s="565" t="s">
        <v>266</v>
      </c>
      <c r="B43" s="616" t="s">
        <v>267</v>
      </c>
      <c r="C43" s="616">
        <f t="shared" si="0"/>
        <v>0</v>
      </c>
      <c r="D43" s="616" t="s">
        <v>267</v>
      </c>
      <c r="E43" s="616" t="s">
        <v>267</v>
      </c>
      <c r="F43" s="616" t="s">
        <v>267</v>
      </c>
      <c r="G43" s="616" t="s">
        <v>267</v>
      </c>
      <c r="H43" s="613">
        <v>0</v>
      </c>
      <c r="I43" s="613">
        <v>0</v>
      </c>
      <c r="J43" s="613">
        <v>0</v>
      </c>
      <c r="K43" s="613">
        <v>0</v>
      </c>
    </row>
    <row r="44" spans="1:11" ht="11.25" customHeight="1">
      <c r="A44" s="617" t="s">
        <v>247</v>
      </c>
      <c r="B44" s="618">
        <f>B41-SUM(B42:B43)</f>
        <v>34</v>
      </c>
      <c r="C44" s="618">
        <f t="shared" si="0"/>
        <v>7</v>
      </c>
      <c r="D44" s="618">
        <f>D41-SUM(D42:D43)</f>
        <v>11</v>
      </c>
      <c r="E44" s="618">
        <f>E41-SUM(E42:E43)</f>
        <v>6</v>
      </c>
      <c r="F44" s="618">
        <f>F41-SUM(F42:F43)</f>
        <v>12</v>
      </c>
      <c r="G44" s="619">
        <v>5</v>
      </c>
      <c r="H44" s="619">
        <f>H41-SUM(H42:H43)</f>
        <v>3</v>
      </c>
      <c r="I44" s="619">
        <f>I41-SUM(I42:I43)</f>
        <v>2</v>
      </c>
      <c r="J44" s="619">
        <f>J41-SUM(J42:J43)</f>
        <v>2</v>
      </c>
      <c r="K44" s="594">
        <f>K41-SUM(K42:K43)</f>
        <v>0</v>
      </c>
    </row>
    <row r="45" ht="13.5" customHeight="1">
      <c r="A45" s="597" t="s">
        <v>284</v>
      </c>
    </row>
    <row r="46" ht="12.75">
      <c r="A46" s="426"/>
    </row>
    <row r="47" ht="12.75">
      <c r="A47" s="426" t="s">
        <v>293</v>
      </c>
    </row>
  </sheetData>
  <mergeCells count="5">
    <mergeCell ref="H3:K3"/>
    <mergeCell ref="D3:G3"/>
    <mergeCell ref="A3:A4"/>
    <mergeCell ref="B3:B4"/>
    <mergeCell ref="C3:C4"/>
  </mergeCells>
  <printOptions/>
  <pageMargins left="0.78" right="0.26" top="0.32" bottom="0.25" header="0.17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I22"/>
  <sheetViews>
    <sheetView tabSelected="1" workbookViewId="0" topLeftCell="A13">
      <selection activeCell="A131" sqref="A131:A132"/>
    </sheetView>
  </sheetViews>
  <sheetFormatPr defaultColWidth="9.140625" defaultRowHeight="12.75"/>
  <cols>
    <col min="1" max="1" width="40.8515625" style="122" customWidth="1"/>
    <col min="2" max="2" width="12.7109375" style="122" customWidth="1"/>
    <col min="3" max="3" width="3.7109375" style="122" customWidth="1"/>
    <col min="4" max="4" width="12.7109375" style="122" customWidth="1"/>
    <col min="5" max="5" width="3.7109375" style="122" customWidth="1"/>
    <col min="6" max="6" width="12.7109375" style="122" customWidth="1"/>
    <col min="7" max="7" width="3.7109375" style="122" customWidth="1"/>
    <col min="8" max="9" width="18.57421875" style="122" customWidth="1"/>
    <col min="10" max="10" width="10.421875" style="122" customWidth="1"/>
    <col min="11" max="16384" width="9.140625" style="122" customWidth="1"/>
  </cols>
  <sheetData>
    <row r="1" s="309" customFormat="1" ht="23.25" customHeight="1">
      <c r="A1" s="310" t="s">
        <v>138</v>
      </c>
    </row>
    <row r="2" ht="18.75" customHeight="1" thickBot="1">
      <c r="A2" s="123"/>
    </row>
    <row r="3" spans="1:9" ht="25.5" customHeight="1">
      <c r="A3" s="406"/>
      <c r="B3" s="124" t="s">
        <v>0</v>
      </c>
      <c r="C3" s="124"/>
      <c r="D3" s="124"/>
      <c r="E3" s="124"/>
      <c r="F3" s="125"/>
      <c r="G3" s="233"/>
      <c r="H3" s="235" t="s">
        <v>1</v>
      </c>
      <c r="I3" s="126"/>
    </row>
    <row r="4" spans="1:9" ht="33.75" customHeight="1" thickBot="1">
      <c r="A4" s="407" t="s">
        <v>2</v>
      </c>
      <c r="B4" s="630" t="s">
        <v>128</v>
      </c>
      <c r="C4" s="630"/>
      <c r="D4" s="631" t="s">
        <v>135</v>
      </c>
      <c r="E4" s="632"/>
      <c r="F4" s="631" t="s">
        <v>134</v>
      </c>
      <c r="G4" s="630"/>
      <c r="H4" s="236" t="s">
        <v>290</v>
      </c>
      <c r="I4" s="213" t="s">
        <v>291</v>
      </c>
    </row>
    <row r="5" spans="1:9" ht="25.5" customHeight="1">
      <c r="A5" s="408" t="s">
        <v>3</v>
      </c>
      <c r="B5" s="402">
        <v>13</v>
      </c>
      <c r="C5" s="294"/>
      <c r="D5" s="402">
        <v>15</v>
      </c>
      <c r="E5" s="42"/>
      <c r="F5" s="402">
        <v>16</v>
      </c>
      <c r="G5" s="234"/>
      <c r="H5" s="237">
        <f>F5-D5</f>
        <v>1</v>
      </c>
      <c r="I5" s="214">
        <f>F5-B5</f>
        <v>3</v>
      </c>
    </row>
    <row r="6" spans="1:9" ht="25.5" customHeight="1">
      <c r="A6" s="409" t="s">
        <v>4</v>
      </c>
      <c r="B6" s="402">
        <v>30</v>
      </c>
      <c r="C6" s="186"/>
      <c r="D6" s="402">
        <v>22</v>
      </c>
      <c r="E6" s="43"/>
      <c r="F6" s="402">
        <v>22</v>
      </c>
      <c r="G6" s="234"/>
      <c r="H6" s="238">
        <f>F6-D6</f>
        <v>0</v>
      </c>
      <c r="I6" s="212">
        <f>F6-B6</f>
        <v>-8</v>
      </c>
    </row>
    <row r="7" spans="1:9" ht="25.5" customHeight="1">
      <c r="A7" s="409" t="s">
        <v>5</v>
      </c>
      <c r="B7" s="402">
        <v>39</v>
      </c>
      <c r="C7" s="186"/>
      <c r="D7" s="402">
        <v>35</v>
      </c>
      <c r="E7" s="43"/>
      <c r="F7" s="402">
        <v>35</v>
      </c>
      <c r="G7" s="234"/>
      <c r="H7" s="238">
        <f>F7-D7</f>
        <v>0</v>
      </c>
      <c r="I7" s="212">
        <f>F7-B7</f>
        <v>-4</v>
      </c>
    </row>
    <row r="8" spans="1:9" ht="25.5" customHeight="1">
      <c r="A8" s="409" t="s">
        <v>6</v>
      </c>
      <c r="B8" s="402">
        <v>187</v>
      </c>
      <c r="C8" s="186"/>
      <c r="D8" s="402">
        <v>182</v>
      </c>
      <c r="E8" s="43"/>
      <c r="F8" s="402">
        <v>177</v>
      </c>
      <c r="G8" s="234"/>
      <c r="H8" s="238">
        <f>F8-D8</f>
        <v>-5</v>
      </c>
      <c r="I8" s="212">
        <f>F8-B8</f>
        <v>-10</v>
      </c>
    </row>
    <row r="9" spans="1:9" ht="25.5" customHeight="1">
      <c r="A9" s="410" t="s">
        <v>7</v>
      </c>
      <c r="B9" s="403">
        <v>23</v>
      </c>
      <c r="C9" s="187"/>
      <c r="D9" s="403">
        <v>24</v>
      </c>
      <c r="E9" s="43"/>
      <c r="F9" s="403">
        <v>24</v>
      </c>
      <c r="G9" s="217"/>
      <c r="H9" s="621">
        <f>F9-D9</f>
        <v>0</v>
      </c>
      <c r="I9" s="332">
        <f>F9-B9</f>
        <v>1</v>
      </c>
    </row>
    <row r="10" spans="1:9" ht="25.5" customHeight="1">
      <c r="A10" s="410" t="s">
        <v>8</v>
      </c>
      <c r="B10" s="403">
        <v>164</v>
      </c>
      <c r="C10" s="187"/>
      <c r="D10" s="403">
        <v>158</v>
      </c>
      <c r="E10" s="43"/>
      <c r="F10" s="403">
        <v>153</v>
      </c>
      <c r="G10" s="217"/>
      <c r="H10" s="405">
        <v>5</v>
      </c>
      <c r="I10" s="332">
        <v>11</v>
      </c>
    </row>
    <row r="11" spans="1:9" ht="25.5" customHeight="1">
      <c r="A11" s="409" t="s">
        <v>9</v>
      </c>
      <c r="B11" s="402">
        <v>6</v>
      </c>
      <c r="C11" s="186"/>
      <c r="D11" s="402">
        <v>6</v>
      </c>
      <c r="E11" s="43"/>
      <c r="F11" s="402">
        <v>6</v>
      </c>
      <c r="G11" s="234"/>
      <c r="H11" s="238">
        <f aca="true" t="shared" si="0" ref="H11:H18">F11-D11</f>
        <v>0</v>
      </c>
      <c r="I11" s="212">
        <f aca="true" t="shared" si="1" ref="I11:I18">F11-B11</f>
        <v>0</v>
      </c>
    </row>
    <row r="12" spans="1:9" ht="25.5" customHeight="1">
      <c r="A12" s="409" t="s">
        <v>10</v>
      </c>
      <c r="B12" s="402">
        <v>20</v>
      </c>
      <c r="C12" s="186"/>
      <c r="D12" s="402">
        <v>16</v>
      </c>
      <c r="E12" s="43"/>
      <c r="F12" s="402">
        <v>15</v>
      </c>
      <c r="G12" s="234"/>
      <c r="H12" s="238">
        <f t="shared" si="0"/>
        <v>-1</v>
      </c>
      <c r="I12" s="212">
        <f t="shared" si="1"/>
        <v>-5</v>
      </c>
    </row>
    <row r="13" spans="1:9" ht="25.5" customHeight="1">
      <c r="A13" s="409" t="s">
        <v>11</v>
      </c>
      <c r="B13" s="402">
        <v>3</v>
      </c>
      <c r="C13" s="186"/>
      <c r="D13" s="402">
        <v>3</v>
      </c>
      <c r="E13" s="43"/>
      <c r="F13" s="402">
        <v>2</v>
      </c>
      <c r="G13" s="234"/>
      <c r="H13" s="238">
        <f t="shared" si="0"/>
        <v>-1</v>
      </c>
      <c r="I13" s="212">
        <f t="shared" si="1"/>
        <v>-1</v>
      </c>
    </row>
    <row r="14" spans="1:9" ht="25.5" customHeight="1">
      <c r="A14" s="409" t="s">
        <v>12</v>
      </c>
      <c r="B14" s="402">
        <v>5</v>
      </c>
      <c r="C14" s="186"/>
      <c r="D14" s="402">
        <v>5</v>
      </c>
      <c r="E14" s="43"/>
      <c r="F14" s="402">
        <v>5</v>
      </c>
      <c r="G14" s="234"/>
      <c r="H14" s="238">
        <f t="shared" si="0"/>
        <v>0</v>
      </c>
      <c r="I14" s="212">
        <f t="shared" si="1"/>
        <v>0</v>
      </c>
    </row>
    <row r="15" spans="1:9" ht="25.5" customHeight="1">
      <c r="A15" s="409" t="s">
        <v>13</v>
      </c>
      <c r="B15" s="402">
        <v>7</v>
      </c>
      <c r="C15" s="186"/>
      <c r="D15" s="402">
        <v>7</v>
      </c>
      <c r="E15" s="43"/>
      <c r="F15" s="402">
        <v>7</v>
      </c>
      <c r="G15" s="234"/>
      <c r="H15" s="238">
        <f t="shared" si="0"/>
        <v>0</v>
      </c>
      <c r="I15" s="212">
        <f t="shared" si="1"/>
        <v>0</v>
      </c>
    </row>
    <row r="16" spans="1:9" ht="25.5" customHeight="1">
      <c r="A16" s="409" t="s">
        <v>14</v>
      </c>
      <c r="B16" s="402">
        <v>36</v>
      </c>
      <c r="C16" s="186"/>
      <c r="D16" s="402">
        <v>33</v>
      </c>
      <c r="E16" s="43"/>
      <c r="F16" s="402">
        <v>35</v>
      </c>
      <c r="G16" s="234"/>
      <c r="H16" s="238">
        <f t="shared" si="0"/>
        <v>2</v>
      </c>
      <c r="I16" s="212">
        <f t="shared" si="1"/>
        <v>-1</v>
      </c>
    </row>
    <row r="17" spans="1:9" ht="25.5" customHeight="1">
      <c r="A17" s="409" t="s">
        <v>15</v>
      </c>
      <c r="B17" s="402">
        <v>4</v>
      </c>
      <c r="C17" s="186"/>
      <c r="D17" s="402">
        <v>4</v>
      </c>
      <c r="E17" s="43"/>
      <c r="F17" s="402">
        <v>4</v>
      </c>
      <c r="G17" s="234"/>
      <c r="H17" s="238">
        <f t="shared" si="0"/>
        <v>0</v>
      </c>
      <c r="I17" s="212">
        <f t="shared" si="1"/>
        <v>0</v>
      </c>
    </row>
    <row r="18" spans="1:9" ht="25.5" customHeight="1">
      <c r="A18" s="409" t="s">
        <v>16</v>
      </c>
      <c r="B18" s="402">
        <v>91</v>
      </c>
      <c r="C18" s="186"/>
      <c r="D18" s="402">
        <v>81</v>
      </c>
      <c r="E18" s="43"/>
      <c r="F18" s="402">
        <v>80</v>
      </c>
      <c r="G18" s="234"/>
      <c r="H18" s="238">
        <f t="shared" si="0"/>
        <v>-1</v>
      </c>
      <c r="I18" s="212">
        <f t="shared" si="1"/>
        <v>-11</v>
      </c>
    </row>
    <row r="19" spans="1:9" ht="6.75" customHeight="1" thickBot="1">
      <c r="A19" s="410"/>
      <c r="B19" s="41"/>
      <c r="C19" s="186"/>
      <c r="D19" s="402"/>
      <c r="E19" s="43"/>
      <c r="F19" s="402"/>
      <c r="G19" s="234"/>
      <c r="H19" s="238"/>
      <c r="I19" s="212"/>
    </row>
    <row r="20" spans="1:9" ht="47.25" customHeight="1" thickBot="1">
      <c r="A20" s="411" t="s">
        <v>17</v>
      </c>
      <c r="B20" s="244">
        <f>B5+B6+B7+B8+B11+B12+B13+B14+B15+B16+B17+B18</f>
        <v>441</v>
      </c>
      <c r="C20" s="259"/>
      <c r="D20" s="404">
        <f>SUM(D5+D6+D7+D8+D11+D12+D13+D14+D15+D16+D17+D18)</f>
        <v>409</v>
      </c>
      <c r="E20" s="245"/>
      <c r="F20" s="404">
        <f>SUM(F5+F6+F7+F8+F11+F12+F13+F14+F15+F16+F17+F18)</f>
        <v>404</v>
      </c>
      <c r="G20" s="246"/>
      <c r="H20" s="247">
        <f>H5+H6+H7+H8+H11+H12+H13+H14+H15+H16+H17+H18</f>
        <v>-5</v>
      </c>
      <c r="I20" s="248">
        <f>I5+I6+I7+I8+I11+I12+I13+I14+I15+I16+I17+I18</f>
        <v>-37</v>
      </c>
    </row>
    <row r="22" ht="12.75">
      <c r="A22" s="426" t="s">
        <v>293</v>
      </c>
    </row>
  </sheetData>
  <mergeCells count="3">
    <mergeCell ref="B4:C4"/>
    <mergeCell ref="D4:E4"/>
    <mergeCell ref="F4:G4"/>
  </mergeCells>
  <printOptions horizontalCentered="1" verticalCentered="1"/>
  <pageMargins left="0.7480314960629921" right="0" top="0.2362204724409449" bottom="0.35433070866141736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R24"/>
  <sheetViews>
    <sheetView tabSelected="1" workbookViewId="0" topLeftCell="A1">
      <pane xSplit="1" ySplit="5" topLeftCell="N19" activePane="bottomRight" state="frozen"/>
      <selection pane="topLeft" activeCell="A131" sqref="A131:A132"/>
      <selection pane="topRight" activeCell="A131" sqref="A131:A132"/>
      <selection pane="bottomLeft" activeCell="A131" sqref="A131:A132"/>
      <selection pane="bottomRight" activeCell="A131" sqref="A131:A132"/>
    </sheetView>
  </sheetViews>
  <sheetFormatPr defaultColWidth="9.140625" defaultRowHeight="12.75"/>
  <cols>
    <col min="1" max="1" width="33.57421875" style="5" customWidth="1"/>
    <col min="2" max="2" width="9.28125" style="5" customWidth="1"/>
    <col min="3" max="3" width="3.140625" style="5" customWidth="1"/>
    <col min="4" max="4" width="9.28125" style="5" customWidth="1"/>
    <col min="5" max="5" width="3.140625" style="5" customWidth="1"/>
    <col min="6" max="6" width="9.28125" style="5" customWidth="1"/>
    <col min="7" max="7" width="3.140625" style="5" customWidth="1"/>
    <col min="8" max="8" width="9.28125" style="5" customWidth="1"/>
    <col min="9" max="9" width="3.140625" style="5" customWidth="1"/>
    <col min="10" max="10" width="9.28125" style="5" customWidth="1"/>
    <col min="11" max="11" width="3.140625" style="5" customWidth="1"/>
    <col min="12" max="12" width="9.28125" style="5" customWidth="1"/>
    <col min="13" max="13" width="3.140625" style="5" customWidth="1"/>
    <col min="14" max="14" width="9.28125" style="5" customWidth="1"/>
    <col min="15" max="15" width="3.140625" style="5" customWidth="1"/>
    <col min="16" max="16" width="9.28125" style="5" customWidth="1"/>
    <col min="17" max="17" width="3.140625" style="5" customWidth="1"/>
    <col min="18" max="16384" width="9.140625" style="5" customWidth="1"/>
  </cols>
  <sheetData>
    <row r="1" s="4" customFormat="1" ht="15.75">
      <c r="A1" s="3" t="s">
        <v>139</v>
      </c>
    </row>
    <row r="2" ht="15.75" customHeight="1" thickBot="1"/>
    <row r="3" spans="1:17" ht="29.25" customHeight="1" thickBot="1">
      <c r="A3" s="339" t="s">
        <v>18</v>
      </c>
      <c r="B3" s="239" t="s">
        <v>129</v>
      </c>
      <c r="C3" s="6"/>
      <c r="D3" s="7"/>
      <c r="E3" s="7"/>
      <c r="F3" s="7"/>
      <c r="G3" s="7"/>
      <c r="H3" s="7"/>
      <c r="I3" s="8"/>
      <c r="J3" s="239" t="s">
        <v>136</v>
      </c>
      <c r="K3" s="6"/>
      <c r="L3" s="7"/>
      <c r="M3" s="7"/>
      <c r="N3" s="7"/>
      <c r="O3" s="7"/>
      <c r="P3" s="7"/>
      <c r="Q3" s="8"/>
    </row>
    <row r="4" spans="1:18" ht="29.25" customHeight="1" thickBot="1">
      <c r="A4" s="340" t="s">
        <v>35</v>
      </c>
      <c r="B4" s="240" t="s">
        <v>36</v>
      </c>
      <c r="C4" s="10"/>
      <c r="D4" s="10"/>
      <c r="E4" s="10"/>
      <c r="F4" s="9" t="s">
        <v>37</v>
      </c>
      <c r="G4" s="10"/>
      <c r="H4" s="10"/>
      <c r="I4" s="11"/>
      <c r="J4" s="240" t="s">
        <v>36</v>
      </c>
      <c r="K4" s="10"/>
      <c r="L4" s="10"/>
      <c r="M4" s="10"/>
      <c r="N4" s="9" t="s">
        <v>37</v>
      </c>
      <c r="O4" s="10"/>
      <c r="P4" s="10"/>
      <c r="Q4" s="11"/>
      <c r="R4" s="12"/>
    </row>
    <row r="5" spans="1:17" ht="29.25" customHeight="1" thickBot="1">
      <c r="A5" s="341"/>
      <c r="B5" s="241" t="s">
        <v>38</v>
      </c>
      <c r="C5" s="13"/>
      <c r="D5" s="14" t="s">
        <v>39</v>
      </c>
      <c r="E5" s="15"/>
      <c r="F5" s="16" t="s">
        <v>38</v>
      </c>
      <c r="G5" s="13"/>
      <c r="H5" s="14" t="s">
        <v>39</v>
      </c>
      <c r="I5" s="15"/>
      <c r="J5" s="241" t="s">
        <v>38</v>
      </c>
      <c r="K5" s="13"/>
      <c r="L5" s="14" t="s">
        <v>39</v>
      </c>
      <c r="M5" s="15"/>
      <c r="N5" s="16" t="s">
        <v>38</v>
      </c>
      <c r="O5" s="13"/>
      <c r="P5" s="14" t="s">
        <v>39</v>
      </c>
      <c r="Q5" s="15"/>
    </row>
    <row r="6" spans="1:17" ht="23.25" customHeight="1">
      <c r="A6" s="342" t="s">
        <v>3</v>
      </c>
      <c r="B6" s="366" t="s">
        <v>40</v>
      </c>
      <c r="C6" s="28"/>
      <c r="D6" s="17" t="s">
        <v>40</v>
      </c>
      <c r="E6" s="29"/>
      <c r="F6" s="17" t="s">
        <v>40</v>
      </c>
      <c r="G6" s="28"/>
      <c r="H6" s="17" t="s">
        <v>40</v>
      </c>
      <c r="I6" s="429"/>
      <c r="J6" s="366">
        <v>3</v>
      </c>
      <c r="K6" s="28"/>
      <c r="L6" s="17">
        <v>109</v>
      </c>
      <c r="M6" s="29"/>
      <c r="N6" s="17" t="s">
        <v>40</v>
      </c>
      <c r="O6" s="28"/>
      <c r="P6" s="17" t="s">
        <v>40</v>
      </c>
      <c r="Q6" s="18"/>
    </row>
    <row r="7" spans="1:17" ht="23.25" customHeight="1">
      <c r="A7" s="343" t="s">
        <v>4</v>
      </c>
      <c r="B7" s="242" t="s">
        <v>40</v>
      </c>
      <c r="C7" s="28"/>
      <c r="D7" s="17" t="s">
        <v>40</v>
      </c>
      <c r="E7" s="29"/>
      <c r="F7" s="17">
        <v>7</v>
      </c>
      <c r="G7" s="28"/>
      <c r="H7" s="17">
        <v>84</v>
      </c>
      <c r="I7" s="429"/>
      <c r="J7" s="242" t="s">
        <v>40</v>
      </c>
      <c r="K7" s="28"/>
      <c r="L7" s="17" t="s">
        <v>40</v>
      </c>
      <c r="M7" s="29"/>
      <c r="N7" s="17">
        <v>8</v>
      </c>
      <c r="O7" s="28"/>
      <c r="P7" s="17">
        <v>27</v>
      </c>
      <c r="Q7" s="18"/>
    </row>
    <row r="8" spans="1:17" ht="23.25" customHeight="1">
      <c r="A8" s="343" t="s">
        <v>5</v>
      </c>
      <c r="B8" s="242" t="s">
        <v>40</v>
      </c>
      <c r="C8" s="28"/>
      <c r="D8" s="17" t="s">
        <v>40</v>
      </c>
      <c r="E8" s="29"/>
      <c r="F8" s="17">
        <v>7</v>
      </c>
      <c r="G8" s="28"/>
      <c r="H8" s="17">
        <v>31</v>
      </c>
      <c r="I8" s="429"/>
      <c r="J8" s="242">
        <v>1</v>
      </c>
      <c r="K8" s="28"/>
      <c r="L8" s="17">
        <v>166</v>
      </c>
      <c r="M8" s="29"/>
      <c r="N8" s="17">
        <v>5</v>
      </c>
      <c r="O8" s="28"/>
      <c r="P8" s="17">
        <v>55</v>
      </c>
      <c r="Q8" s="18"/>
    </row>
    <row r="9" spans="1:17" ht="23.25" customHeight="1">
      <c r="A9" s="343" t="s">
        <v>6</v>
      </c>
      <c r="B9" s="242">
        <v>9</v>
      </c>
      <c r="C9" s="28"/>
      <c r="D9" s="17">
        <f>823+275</f>
        <v>1098</v>
      </c>
      <c r="E9" s="29"/>
      <c r="F9" s="17">
        <v>39</v>
      </c>
      <c r="G9" s="28"/>
      <c r="H9" s="17">
        <v>1853</v>
      </c>
      <c r="I9" s="18"/>
      <c r="J9" s="242">
        <v>6</v>
      </c>
      <c r="K9" s="28"/>
      <c r="L9" s="17">
        <v>350</v>
      </c>
      <c r="M9" s="29"/>
      <c r="N9" s="17">
        <v>16</v>
      </c>
      <c r="O9" s="28"/>
      <c r="P9" s="17">
        <v>63</v>
      </c>
      <c r="Q9" s="18"/>
    </row>
    <row r="10" spans="1:17" ht="19.5" customHeight="1">
      <c r="A10" s="344" t="s">
        <v>41</v>
      </c>
      <c r="B10" s="243">
        <v>3</v>
      </c>
      <c r="C10" s="221"/>
      <c r="D10" s="19">
        <v>260</v>
      </c>
      <c r="E10" s="222"/>
      <c r="F10" s="19">
        <v>8</v>
      </c>
      <c r="G10" s="28"/>
      <c r="H10" s="19">
        <v>3</v>
      </c>
      <c r="I10" s="18"/>
      <c r="J10" s="243">
        <v>1</v>
      </c>
      <c r="K10" s="221"/>
      <c r="L10" s="19">
        <v>39</v>
      </c>
      <c r="M10" s="222"/>
      <c r="N10" s="622">
        <v>0</v>
      </c>
      <c r="O10" s="28"/>
      <c r="P10" s="19">
        <v>0</v>
      </c>
      <c r="Q10" s="18"/>
    </row>
    <row r="11" spans="1:17" ht="19.5" customHeight="1">
      <c r="A11" s="344" t="s">
        <v>42</v>
      </c>
      <c r="B11" s="243">
        <v>6</v>
      </c>
      <c r="C11" s="224"/>
      <c r="D11" s="223">
        <v>838</v>
      </c>
      <c r="E11" s="225"/>
      <c r="F11" s="223">
        <v>31</v>
      </c>
      <c r="G11" s="224"/>
      <c r="H11" s="223">
        <v>1850</v>
      </c>
      <c r="I11" s="20"/>
      <c r="J11" s="243">
        <v>5</v>
      </c>
      <c r="K11" s="224"/>
      <c r="L11" s="223">
        <v>311</v>
      </c>
      <c r="M11" s="225"/>
      <c r="N11" s="223">
        <v>16</v>
      </c>
      <c r="O11" s="224"/>
      <c r="P11" s="223">
        <v>63</v>
      </c>
      <c r="Q11" s="20"/>
    </row>
    <row r="12" spans="1:17" ht="23.25" customHeight="1">
      <c r="A12" s="343" t="s">
        <v>9</v>
      </c>
      <c r="B12" s="242" t="s">
        <v>40</v>
      </c>
      <c r="C12" s="28"/>
      <c r="D12" s="17" t="s">
        <v>40</v>
      </c>
      <c r="E12" s="29"/>
      <c r="F12" s="17">
        <v>3</v>
      </c>
      <c r="G12" s="28"/>
      <c r="H12" s="17">
        <v>42</v>
      </c>
      <c r="I12" s="18"/>
      <c r="J12" s="242" t="s">
        <v>40</v>
      </c>
      <c r="K12" s="28"/>
      <c r="L12" s="17" t="s">
        <v>40</v>
      </c>
      <c r="M12" s="29"/>
      <c r="N12" s="17" t="s">
        <v>40</v>
      </c>
      <c r="O12" s="28"/>
      <c r="P12" s="17" t="s">
        <v>40</v>
      </c>
      <c r="Q12" s="18"/>
    </row>
    <row r="13" spans="1:17" ht="23.25" customHeight="1">
      <c r="A13" s="343" t="s">
        <v>10</v>
      </c>
      <c r="B13" s="242">
        <v>1</v>
      </c>
      <c r="C13" s="28"/>
      <c r="D13" s="17">
        <v>20</v>
      </c>
      <c r="E13" s="29"/>
      <c r="F13" s="17">
        <v>7</v>
      </c>
      <c r="G13" s="28"/>
      <c r="H13" s="17">
        <v>67</v>
      </c>
      <c r="I13" s="18"/>
      <c r="J13" s="242" t="s">
        <v>40</v>
      </c>
      <c r="K13" s="28"/>
      <c r="L13" s="17" t="s">
        <v>40</v>
      </c>
      <c r="M13" s="29"/>
      <c r="N13" s="17">
        <v>5</v>
      </c>
      <c r="O13" s="28"/>
      <c r="P13" s="17">
        <v>5</v>
      </c>
      <c r="Q13" s="18"/>
    </row>
    <row r="14" spans="1:17" ht="23.25" customHeight="1">
      <c r="A14" s="343" t="s">
        <v>11</v>
      </c>
      <c r="B14" s="242" t="s">
        <v>40</v>
      </c>
      <c r="C14" s="28"/>
      <c r="D14" s="17" t="s">
        <v>40</v>
      </c>
      <c r="E14" s="29"/>
      <c r="F14" s="17">
        <v>2</v>
      </c>
      <c r="G14" s="28"/>
      <c r="H14" s="17">
        <v>57</v>
      </c>
      <c r="I14" s="18"/>
      <c r="J14" s="242" t="s">
        <v>40</v>
      </c>
      <c r="K14" s="28"/>
      <c r="L14" s="17" t="s">
        <v>40</v>
      </c>
      <c r="M14" s="29"/>
      <c r="N14" s="17">
        <v>1</v>
      </c>
      <c r="O14" s="28"/>
      <c r="P14" s="17">
        <v>1</v>
      </c>
      <c r="Q14" s="18"/>
    </row>
    <row r="15" spans="1:17" ht="23.25" customHeight="1">
      <c r="A15" s="343" t="s">
        <v>12</v>
      </c>
      <c r="B15" s="242">
        <v>1</v>
      </c>
      <c r="C15" s="28"/>
      <c r="D15" s="17">
        <v>11</v>
      </c>
      <c r="E15" s="29"/>
      <c r="F15" s="17">
        <v>1</v>
      </c>
      <c r="G15" s="28"/>
      <c r="H15" s="17">
        <v>57</v>
      </c>
      <c r="I15" s="18"/>
      <c r="J15" s="242" t="s">
        <v>40</v>
      </c>
      <c r="K15" s="28"/>
      <c r="L15" s="17" t="s">
        <v>40</v>
      </c>
      <c r="M15" s="29"/>
      <c r="N15" s="17" t="s">
        <v>40</v>
      </c>
      <c r="O15" s="28"/>
      <c r="P15" s="17" t="s">
        <v>40</v>
      </c>
      <c r="Q15" s="18"/>
    </row>
    <row r="16" spans="1:17" ht="23.25" customHeight="1">
      <c r="A16" s="343" t="s">
        <v>13</v>
      </c>
      <c r="B16" s="242" t="s">
        <v>40</v>
      </c>
      <c r="C16" s="28"/>
      <c r="D16" s="17" t="s">
        <v>40</v>
      </c>
      <c r="E16" s="29"/>
      <c r="F16" s="17">
        <v>2</v>
      </c>
      <c r="G16" s="28"/>
      <c r="H16" s="17">
        <v>32</v>
      </c>
      <c r="I16" s="18"/>
      <c r="J16" s="242" t="s">
        <v>40</v>
      </c>
      <c r="K16" s="28"/>
      <c r="L16" s="17" t="s">
        <v>40</v>
      </c>
      <c r="M16" s="29"/>
      <c r="N16" s="17" t="s">
        <v>40</v>
      </c>
      <c r="O16" s="28"/>
      <c r="P16" s="17" t="s">
        <v>40</v>
      </c>
      <c r="Q16" s="18"/>
    </row>
    <row r="17" spans="1:17" ht="23.25" customHeight="1">
      <c r="A17" s="415" t="s">
        <v>14</v>
      </c>
      <c r="B17" s="242">
        <v>2</v>
      </c>
      <c r="C17" s="28"/>
      <c r="D17" s="17">
        <v>23</v>
      </c>
      <c r="E17" s="29"/>
      <c r="F17" s="17">
        <v>2</v>
      </c>
      <c r="G17" s="28"/>
      <c r="H17" s="17">
        <v>21</v>
      </c>
      <c r="I17" s="18"/>
      <c r="J17" s="242">
        <v>3</v>
      </c>
      <c r="K17" s="28"/>
      <c r="L17" s="17">
        <v>28</v>
      </c>
      <c r="M17" s="29"/>
      <c r="N17" s="17">
        <v>4</v>
      </c>
      <c r="O17" s="28"/>
      <c r="P17" s="17">
        <v>4</v>
      </c>
      <c r="Q17" s="18"/>
    </row>
    <row r="18" spans="1:17" ht="23.25" customHeight="1">
      <c r="A18" s="415" t="s">
        <v>15</v>
      </c>
      <c r="B18" s="242" t="s">
        <v>40</v>
      </c>
      <c r="C18" s="28"/>
      <c r="D18" s="17" t="s">
        <v>40</v>
      </c>
      <c r="E18" s="29"/>
      <c r="F18" s="17">
        <v>2</v>
      </c>
      <c r="G18" s="28"/>
      <c r="H18" s="17">
        <v>197</v>
      </c>
      <c r="I18" s="423"/>
      <c r="J18" s="242" t="s">
        <v>40</v>
      </c>
      <c r="K18" s="28"/>
      <c r="L18" s="17" t="s">
        <v>40</v>
      </c>
      <c r="M18" s="29"/>
      <c r="N18" s="17" t="s">
        <v>40</v>
      </c>
      <c r="O18" s="28"/>
      <c r="P18" s="17" t="s">
        <v>40</v>
      </c>
      <c r="Q18" s="18"/>
    </row>
    <row r="19" spans="1:17" ht="23.25" customHeight="1">
      <c r="A19" s="415" t="s">
        <v>16</v>
      </c>
      <c r="B19" s="17">
        <v>4</v>
      </c>
      <c r="C19" s="28"/>
      <c r="D19" s="17">
        <v>59</v>
      </c>
      <c r="E19" s="29"/>
      <c r="F19" s="17">
        <v>10</v>
      </c>
      <c r="G19" s="28"/>
      <c r="H19" s="17">
        <v>122</v>
      </c>
      <c r="I19" s="424"/>
      <c r="J19" s="17">
        <v>5</v>
      </c>
      <c r="K19" s="28"/>
      <c r="L19" s="17">
        <v>37</v>
      </c>
      <c r="M19" s="29"/>
      <c r="N19" s="17">
        <v>16</v>
      </c>
      <c r="O19" s="28"/>
      <c r="P19" s="17">
        <v>121</v>
      </c>
      <c r="Q19" s="29"/>
    </row>
    <row r="20" spans="1:17" ht="7.5" customHeight="1" thickBot="1">
      <c r="A20" s="415"/>
      <c r="B20" s="21"/>
      <c r="C20" s="28"/>
      <c r="D20" s="21"/>
      <c r="E20" s="29"/>
      <c r="F20" s="21"/>
      <c r="G20" s="28"/>
      <c r="H20" s="21"/>
      <c r="I20" s="423"/>
      <c r="J20" s="21"/>
      <c r="K20" s="28"/>
      <c r="L20" s="21"/>
      <c r="M20" s="29"/>
      <c r="N20" s="21"/>
      <c r="O20" s="28"/>
      <c r="P20" s="21"/>
      <c r="Q20" s="18"/>
    </row>
    <row r="21" spans="1:17" s="4" customFormat="1" ht="50.25" customHeight="1" thickBot="1">
      <c r="A21" s="416" t="s">
        <v>17</v>
      </c>
      <c r="B21" s="227">
        <f>SUM(B6:B9,B12:B19)</f>
        <v>17</v>
      </c>
      <c r="C21" s="227"/>
      <c r="D21" s="226">
        <f>SUM(D6:D9,D12:D19)</f>
        <v>1211</v>
      </c>
      <c r="E21" s="228"/>
      <c r="F21" s="226">
        <f>SUM(F6:F9,F12:F19)</f>
        <v>82</v>
      </c>
      <c r="G21" s="227"/>
      <c r="H21" s="226">
        <f>SUM(H6:H9,H12:H19)</f>
        <v>2563</v>
      </c>
      <c r="I21" s="425"/>
      <c r="J21" s="227">
        <f>SUM(J12:J19,J6:J9)</f>
        <v>18</v>
      </c>
      <c r="K21" s="227"/>
      <c r="L21" s="226">
        <f>SUM(L12:L19,L6:L9)</f>
        <v>690</v>
      </c>
      <c r="M21" s="228"/>
      <c r="N21" s="226">
        <f>SUM(N12:N19,N6:N9)</f>
        <v>55</v>
      </c>
      <c r="O21" s="227"/>
      <c r="P21" s="226">
        <f>SUM(P12:P19,P6:P9)</f>
        <v>276</v>
      </c>
      <c r="Q21" s="22"/>
    </row>
    <row r="23" ht="12.75">
      <c r="A23" s="426" t="s">
        <v>293</v>
      </c>
    </row>
    <row r="24" ht="12.75">
      <c r="L24"/>
    </row>
  </sheetData>
  <printOptions horizontalCentered="1" verticalCentered="1"/>
  <pageMargins left="0.3937007874015748" right="0" top="0.4330708661417323" bottom="0.35433070866141736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2:Y15"/>
  <sheetViews>
    <sheetView tabSelected="1" zoomScale="97" zoomScaleNormal="97" workbookViewId="0" topLeftCell="A10">
      <selection activeCell="A131" sqref="A131:A132"/>
    </sheetView>
  </sheetViews>
  <sheetFormatPr defaultColWidth="9.140625" defaultRowHeight="12.75"/>
  <cols>
    <col min="1" max="1" width="20.00390625" style="147" customWidth="1"/>
    <col min="2" max="2" width="7.7109375" style="147" customWidth="1"/>
    <col min="3" max="3" width="1.7109375" style="147" customWidth="1"/>
    <col min="4" max="4" width="7.7109375" style="147" customWidth="1"/>
    <col min="5" max="5" width="1.7109375" style="147" customWidth="1"/>
    <col min="6" max="6" width="7.7109375" style="147" customWidth="1"/>
    <col min="7" max="7" width="1.7109375" style="147" customWidth="1"/>
    <col min="8" max="8" width="7.7109375" style="147" customWidth="1"/>
    <col min="9" max="9" width="1.7109375" style="147" customWidth="1"/>
    <col min="10" max="10" width="7.8515625" style="147" customWidth="1"/>
    <col min="11" max="11" width="1.7109375" style="147" customWidth="1"/>
    <col min="12" max="12" width="7.7109375" style="147" customWidth="1"/>
    <col min="13" max="13" width="1.7109375" style="147" customWidth="1"/>
    <col min="14" max="14" width="7.7109375" style="147" customWidth="1"/>
    <col min="15" max="15" width="1.7109375" style="147" customWidth="1"/>
    <col min="16" max="16" width="8.00390625" style="147" customWidth="1"/>
    <col min="17" max="17" width="1.7109375" style="147" customWidth="1"/>
    <col min="18" max="18" width="7.7109375" style="147" customWidth="1"/>
    <col min="19" max="19" width="1.7109375" style="147" customWidth="1"/>
    <col min="20" max="20" width="7.7109375" style="147" customWidth="1"/>
    <col min="21" max="21" width="1.7109375" style="147" customWidth="1"/>
    <col min="22" max="22" width="7.7109375" style="147" customWidth="1"/>
    <col min="23" max="23" width="1.7109375" style="147" customWidth="1"/>
    <col min="24" max="24" width="7.7109375" style="147" customWidth="1"/>
    <col min="25" max="25" width="1.7109375" style="147" customWidth="1"/>
    <col min="26" max="16384" width="9.140625" style="147" customWidth="1"/>
  </cols>
  <sheetData>
    <row r="2" spans="1:13" s="145" customFormat="1" ht="28.5" customHeight="1">
      <c r="A2" s="143" t="s">
        <v>140</v>
      </c>
      <c r="B2" s="143"/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2.75">
      <c r="A3" s="146" t="s">
        <v>43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5.75" customHeight="1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25" ht="36" customHeight="1" thickBot="1">
      <c r="A5" s="633" t="s">
        <v>44</v>
      </c>
      <c r="B5" s="640" t="s">
        <v>38</v>
      </c>
      <c r="C5" s="641"/>
      <c r="D5" s="641"/>
      <c r="E5" s="641"/>
      <c r="F5" s="641"/>
      <c r="G5" s="642"/>
      <c r="H5" s="148" t="s">
        <v>72</v>
      </c>
      <c r="I5" s="148"/>
      <c r="J5" s="149"/>
      <c r="K5" s="149"/>
      <c r="L5" s="149"/>
      <c r="M5" s="149"/>
      <c r="N5" s="149"/>
      <c r="O5" s="149"/>
      <c r="P5" s="149"/>
      <c r="Q5" s="149"/>
      <c r="R5" s="148"/>
      <c r="S5" s="148"/>
      <c r="T5" s="150"/>
      <c r="U5" s="150"/>
      <c r="V5" s="150"/>
      <c r="W5" s="150"/>
      <c r="X5" s="150"/>
      <c r="Y5" s="151"/>
    </row>
    <row r="6" spans="1:25" ht="31.5" customHeight="1">
      <c r="A6" s="634"/>
      <c r="B6" s="636" t="s">
        <v>45</v>
      </c>
      <c r="C6" s="637"/>
      <c r="D6" s="637"/>
      <c r="E6" s="637"/>
      <c r="F6" s="637"/>
      <c r="G6" s="628"/>
      <c r="H6" s="152" t="s">
        <v>131</v>
      </c>
      <c r="I6" s="152"/>
      <c r="J6" s="152"/>
      <c r="K6" s="152"/>
      <c r="L6" s="149"/>
      <c r="M6" s="293"/>
      <c r="N6" s="629" t="s">
        <v>144</v>
      </c>
      <c r="O6" s="638"/>
      <c r="P6" s="638"/>
      <c r="Q6" s="638"/>
      <c r="R6" s="638"/>
      <c r="S6" s="639"/>
      <c r="T6" s="152" t="s">
        <v>143</v>
      </c>
      <c r="U6" s="152"/>
      <c r="V6" s="152"/>
      <c r="W6" s="152"/>
      <c r="X6" s="149"/>
      <c r="Y6" s="153"/>
    </row>
    <row r="7" spans="1:25" ht="38.25" customHeight="1" thickBot="1">
      <c r="A7" s="635"/>
      <c r="B7" s="420" t="s">
        <v>130</v>
      </c>
      <c r="C7" s="155"/>
      <c r="D7" s="420" t="s">
        <v>141</v>
      </c>
      <c r="E7" s="420"/>
      <c r="F7" s="420" t="s">
        <v>142</v>
      </c>
      <c r="G7" s="421"/>
      <c r="H7" s="155" t="s">
        <v>46</v>
      </c>
      <c r="I7" s="155"/>
      <c r="J7" s="156" t="s">
        <v>47</v>
      </c>
      <c r="K7" s="157"/>
      <c r="L7" s="157" t="s">
        <v>48</v>
      </c>
      <c r="M7" s="158"/>
      <c r="N7" s="254" t="s">
        <v>46</v>
      </c>
      <c r="O7" s="155"/>
      <c r="P7" s="156" t="s">
        <v>47</v>
      </c>
      <c r="Q7" s="157"/>
      <c r="R7" s="154" t="s">
        <v>48</v>
      </c>
      <c r="S7" s="255"/>
      <c r="T7" s="155" t="s">
        <v>46</v>
      </c>
      <c r="U7" s="155"/>
      <c r="V7" s="156" t="s">
        <v>47</v>
      </c>
      <c r="W7" s="157"/>
      <c r="X7" s="157" t="s">
        <v>48</v>
      </c>
      <c r="Y7" s="159"/>
    </row>
    <row r="8" spans="1:25" ht="71.25" customHeight="1">
      <c r="A8" s="346" t="s">
        <v>49</v>
      </c>
      <c r="B8" s="31">
        <v>135</v>
      </c>
      <c r="C8" s="396"/>
      <c r="D8" s="31">
        <v>105</v>
      </c>
      <c r="E8" s="32"/>
      <c r="F8" s="31">
        <v>97</v>
      </c>
      <c r="G8" s="253"/>
      <c r="H8" s="30">
        <v>204</v>
      </c>
      <c r="I8" s="30"/>
      <c r="J8" s="33">
        <v>144</v>
      </c>
      <c r="K8" s="30"/>
      <c r="L8" s="31">
        <f>H8+J8</f>
        <v>348</v>
      </c>
      <c r="M8" s="44"/>
      <c r="N8" s="319">
        <v>175</v>
      </c>
      <c r="O8" s="320"/>
      <c r="P8" s="321">
        <v>139</v>
      </c>
      <c r="Q8" s="320"/>
      <c r="R8" s="31">
        <f>SUM(N8+P8)</f>
        <v>314</v>
      </c>
      <c r="S8" s="251"/>
      <c r="T8" s="30">
        <f>192-3</f>
        <v>189</v>
      </c>
      <c r="U8" s="30"/>
      <c r="V8" s="33">
        <f>159-2</f>
        <v>157</v>
      </c>
      <c r="W8" s="30"/>
      <c r="X8" s="31">
        <f>SUM(T8+V8)</f>
        <v>346</v>
      </c>
      <c r="Y8" s="153"/>
    </row>
    <row r="9" spans="1:25" ht="71.25" customHeight="1">
      <c r="A9" s="347" t="s">
        <v>71</v>
      </c>
      <c r="B9" s="31">
        <v>306</v>
      </c>
      <c r="C9" s="396"/>
      <c r="D9" s="31">
        <v>304</v>
      </c>
      <c r="E9" s="32"/>
      <c r="F9" s="31">
        <v>307</v>
      </c>
      <c r="G9" s="253"/>
      <c r="H9" s="30">
        <v>24434</v>
      </c>
      <c r="I9" s="30"/>
      <c r="J9" s="31">
        <v>39867</v>
      </c>
      <c r="K9" s="30"/>
      <c r="L9" s="31">
        <f>H9+J9</f>
        <v>64301</v>
      </c>
      <c r="M9" s="30"/>
      <c r="N9" s="319">
        <v>27006</v>
      </c>
      <c r="O9" s="320"/>
      <c r="P9" s="322">
        <v>39550</v>
      </c>
      <c r="Q9" s="320"/>
      <c r="R9" s="31">
        <f>SUM(N9+P9)</f>
        <v>66556</v>
      </c>
      <c r="S9" s="253"/>
      <c r="T9" s="30">
        <f>28080-65</f>
        <v>28015</v>
      </c>
      <c r="U9" s="30"/>
      <c r="V9" s="31">
        <f>38883-223</f>
        <v>38660</v>
      </c>
      <c r="W9" s="30"/>
      <c r="X9" s="31">
        <f>SUM(T9+V9)</f>
        <v>66675</v>
      </c>
      <c r="Y9" s="153"/>
    </row>
    <row r="10" spans="1:25" ht="71.25" customHeight="1">
      <c r="A10" s="348" t="s">
        <v>50</v>
      </c>
      <c r="B10" s="345" t="s">
        <v>40</v>
      </c>
      <c r="C10" s="397"/>
      <c r="D10" s="345" t="s">
        <v>40</v>
      </c>
      <c r="E10" s="398"/>
      <c r="F10" s="31" t="s">
        <v>40</v>
      </c>
      <c r="G10" s="253"/>
      <c r="H10" s="30">
        <v>67</v>
      </c>
      <c r="I10" s="32"/>
      <c r="J10" s="30">
        <v>246</v>
      </c>
      <c r="K10" s="30"/>
      <c r="L10" s="31">
        <f>SUM(H10+J10)</f>
        <v>313</v>
      </c>
      <c r="M10" s="30"/>
      <c r="N10" s="319">
        <v>61</v>
      </c>
      <c r="O10" s="323"/>
      <c r="P10" s="320">
        <v>216</v>
      </c>
      <c r="Q10" s="320"/>
      <c r="R10" s="31">
        <f>SUM(N10+P10)</f>
        <v>277</v>
      </c>
      <c r="S10" s="253"/>
      <c r="T10" s="30">
        <v>68</v>
      </c>
      <c r="U10" s="32"/>
      <c r="V10" s="30">
        <v>225</v>
      </c>
      <c r="W10" s="30"/>
      <c r="X10" s="31">
        <f>SUM(T10+V10)</f>
        <v>293</v>
      </c>
      <c r="Y10" s="153"/>
    </row>
    <row r="11" spans="1:25" ht="8.25" customHeight="1" thickBot="1">
      <c r="A11" s="349"/>
      <c r="B11" s="31"/>
      <c r="C11" s="396"/>
      <c r="D11" s="31"/>
      <c r="E11" s="32"/>
      <c r="F11" s="31"/>
      <c r="G11" s="253"/>
      <c r="H11" s="30"/>
      <c r="I11" s="32"/>
      <c r="J11" s="30"/>
      <c r="K11" s="160"/>
      <c r="L11" s="31"/>
      <c r="M11" s="30"/>
      <c r="N11" s="252"/>
      <c r="O11" s="32"/>
      <c r="P11" s="30"/>
      <c r="Q11" s="30"/>
      <c r="R11" s="31"/>
      <c r="S11" s="253"/>
      <c r="T11" s="30"/>
      <c r="U11" s="32"/>
      <c r="V11" s="30"/>
      <c r="W11" s="160"/>
      <c r="X11" s="31"/>
      <c r="Y11" s="153"/>
    </row>
    <row r="12" spans="1:25" s="145" customFormat="1" ht="38.25" customHeight="1">
      <c r="A12" s="249" t="s">
        <v>51</v>
      </c>
      <c r="B12" s="285">
        <f>SUM(B8:B11)</f>
        <v>441</v>
      </c>
      <c r="C12" s="400"/>
      <c r="D12" s="285">
        <f>SUM(D8:D11)</f>
        <v>409</v>
      </c>
      <c r="E12" s="401"/>
      <c r="F12" s="285">
        <f>SUM(F8:F11)</f>
        <v>404</v>
      </c>
      <c r="G12" s="288"/>
      <c r="H12" s="287">
        <f>SUM(H8:H11)</f>
        <v>24705</v>
      </c>
      <c r="I12" s="289"/>
      <c r="J12" s="285">
        <f>SUM(J8:J11)</f>
        <v>40257</v>
      </c>
      <c r="K12" s="229"/>
      <c r="L12" s="285">
        <f>SUM(L8:L11)</f>
        <v>64962</v>
      </c>
      <c r="M12" s="289"/>
      <c r="N12" s="287">
        <f>SUM(N8:N11)</f>
        <v>27242</v>
      </c>
      <c r="O12" s="289"/>
      <c r="P12" s="285">
        <f>SUM(P8:P11)</f>
        <v>39905</v>
      </c>
      <c r="Q12" s="229"/>
      <c r="R12" s="285">
        <f>SUM(R8:R11)</f>
        <v>67147</v>
      </c>
      <c r="S12" s="288"/>
      <c r="T12" s="287">
        <f>SUM(T8:T11)</f>
        <v>28272</v>
      </c>
      <c r="U12" s="289"/>
      <c r="V12" s="285">
        <f>SUM(V8:V11)</f>
        <v>39042</v>
      </c>
      <c r="W12" s="229"/>
      <c r="X12" s="285">
        <f>SUM(X8:X11)</f>
        <v>67314</v>
      </c>
      <c r="Y12" s="230"/>
    </row>
    <row r="13" spans="1:25" ht="24" customHeight="1" thickBot="1">
      <c r="A13" s="250" t="s">
        <v>52</v>
      </c>
      <c r="B13" s="371" t="s">
        <v>40</v>
      </c>
      <c r="C13" s="399"/>
      <c r="D13" s="371" t="s">
        <v>40</v>
      </c>
      <c r="E13" s="290"/>
      <c r="F13" s="371" t="s">
        <v>40</v>
      </c>
      <c r="G13" s="291"/>
      <c r="H13" s="292">
        <v>7261</v>
      </c>
      <c r="I13" s="290"/>
      <c r="J13" s="292">
        <v>7823</v>
      </c>
      <c r="K13" s="231"/>
      <c r="L13" s="286">
        <f>SUM(H13:J13)</f>
        <v>15084</v>
      </c>
      <c r="M13" s="292"/>
      <c r="N13" s="324">
        <v>9411</v>
      </c>
      <c r="O13" s="325"/>
      <c r="P13" s="326">
        <v>8459</v>
      </c>
      <c r="Q13" s="325"/>
      <c r="R13" s="286">
        <f>SUM(N13:P13)</f>
        <v>17870</v>
      </c>
      <c r="S13" s="291"/>
      <c r="T13" s="292">
        <v>10941</v>
      </c>
      <c r="U13" s="290"/>
      <c r="V13" s="292">
        <v>7471</v>
      </c>
      <c r="W13" s="231"/>
      <c r="X13" s="286">
        <f>SUM(T13:V13)</f>
        <v>18412</v>
      </c>
      <c r="Y13" s="232"/>
    </row>
    <row r="15" ht="12.75">
      <c r="A15" s="426" t="s">
        <v>293</v>
      </c>
    </row>
  </sheetData>
  <mergeCells count="4">
    <mergeCell ref="A5:A7"/>
    <mergeCell ref="B6:G6"/>
    <mergeCell ref="N6:S6"/>
    <mergeCell ref="B5:G5"/>
  </mergeCells>
  <printOptions horizontalCentered="1" verticalCentered="1"/>
  <pageMargins left="0.41" right="0" top="0.5511811023622047" bottom="0.7874015748031497" header="0.35433070866141736" footer="0.5511811023622047"/>
  <pageSetup horizontalDpi="300" verticalDpi="300" orientation="landscape" paperSize="9" r:id="rId2"/>
  <headerFooter alignWithMargins="0">
    <oddHeader xml:space="preserve">&amp;C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8"/>
  <sheetViews>
    <sheetView tabSelected="1" workbookViewId="0" topLeftCell="A2">
      <pane xSplit="3" ySplit="4" topLeftCell="F15" activePane="bottomRight" state="frozen"/>
      <selection pane="topLeft" activeCell="A131" sqref="A131:A132"/>
      <selection pane="topRight" activeCell="A131" sqref="A131:A132"/>
      <selection pane="bottomLeft" activeCell="A131" sqref="A131:A132"/>
      <selection pane="bottomRight" activeCell="A131" sqref="A131:A132"/>
    </sheetView>
  </sheetViews>
  <sheetFormatPr defaultColWidth="9.140625" defaultRowHeight="12.75"/>
  <cols>
    <col min="1" max="1" width="4.28125" style="161" customWidth="1"/>
    <col min="2" max="2" width="9.7109375" style="161" customWidth="1"/>
    <col min="3" max="3" width="33.421875" style="161" customWidth="1"/>
    <col min="4" max="6" width="20.8515625" style="162" customWidth="1"/>
    <col min="7" max="7" width="20.8515625" style="161" customWidth="1"/>
    <col min="8" max="8" width="9.140625" style="163" customWidth="1"/>
    <col min="9" max="9" width="15.28125" style="163" customWidth="1"/>
    <col min="10" max="10" width="10.8515625" style="161" customWidth="1"/>
    <col min="11" max="11" width="5.7109375" style="161" customWidth="1"/>
    <col min="12" max="12" width="13.7109375" style="161" customWidth="1"/>
    <col min="13" max="13" width="5.7109375" style="161" customWidth="1"/>
    <col min="14" max="16384" width="9.140625" style="161" customWidth="1"/>
  </cols>
  <sheetData>
    <row r="1" ht="12.75">
      <c r="A1" s="161" t="s">
        <v>18</v>
      </c>
    </row>
    <row r="2" spans="1:3" ht="15.75">
      <c r="A2" s="164" t="s">
        <v>145</v>
      </c>
      <c r="C2" s="165"/>
    </row>
    <row r="3" spans="8:9" ht="14.25" customHeight="1" thickBot="1">
      <c r="H3" s="161"/>
      <c r="I3" s="161"/>
    </row>
    <row r="4" spans="1:9" ht="33" customHeight="1" thickBot="1">
      <c r="A4" s="166"/>
      <c r="B4" s="167" t="s">
        <v>18</v>
      </c>
      <c r="C4" s="350"/>
      <c r="D4" s="643" t="s">
        <v>146</v>
      </c>
      <c r="E4" s="644"/>
      <c r="F4" s="645" t="s">
        <v>147</v>
      </c>
      <c r="G4" s="646"/>
      <c r="H4" s="161"/>
      <c r="I4" s="161"/>
    </row>
    <row r="5" spans="1:9" ht="27" customHeight="1" thickBot="1">
      <c r="A5" s="168"/>
      <c r="B5" s="169" t="s">
        <v>18</v>
      </c>
      <c r="C5" s="169"/>
      <c r="D5" s="380" t="s">
        <v>53</v>
      </c>
      <c r="E5" s="352" t="s">
        <v>39</v>
      </c>
      <c r="F5" s="170" t="s">
        <v>53</v>
      </c>
      <c r="G5" s="171" t="s">
        <v>39</v>
      </c>
      <c r="H5" s="161"/>
      <c r="I5" s="161"/>
    </row>
    <row r="6" spans="1:9" ht="34.5" customHeight="1">
      <c r="A6" s="168"/>
      <c r="B6" s="172" t="s">
        <v>54</v>
      </c>
      <c r="C6" s="172"/>
      <c r="D6" s="381" t="s">
        <v>70</v>
      </c>
      <c r="E6" s="353">
        <f>E7+E8</f>
        <v>1311</v>
      </c>
      <c r="F6" s="35" t="s">
        <v>70</v>
      </c>
      <c r="G6" s="173">
        <f>G7+G8</f>
        <v>5561</v>
      </c>
      <c r="H6" s="161"/>
      <c r="I6" s="161"/>
    </row>
    <row r="7" spans="1:9" ht="34.5" customHeight="1">
      <c r="A7" s="168"/>
      <c r="B7" s="163"/>
      <c r="C7" s="163" t="s">
        <v>57</v>
      </c>
      <c r="D7" s="382">
        <v>9</v>
      </c>
      <c r="E7" s="354">
        <v>1032</v>
      </c>
      <c r="F7" s="36">
        <v>43</v>
      </c>
      <c r="G7" s="23">
        <v>4871</v>
      </c>
      <c r="H7" s="161"/>
      <c r="I7" s="161"/>
    </row>
    <row r="8" spans="1:9" ht="34.5" customHeight="1">
      <c r="A8" s="168"/>
      <c r="B8" s="163"/>
      <c r="C8" s="351" t="s">
        <v>55</v>
      </c>
      <c r="D8" s="417">
        <v>8</v>
      </c>
      <c r="E8" s="418">
        <v>279</v>
      </c>
      <c r="F8" s="36">
        <v>18</v>
      </c>
      <c r="G8" s="23">
        <v>690</v>
      </c>
      <c r="H8" s="161"/>
      <c r="I8" s="161"/>
    </row>
    <row r="9" spans="1:9" ht="34.5" customHeight="1">
      <c r="A9" s="168"/>
      <c r="B9" s="172" t="s">
        <v>127</v>
      </c>
      <c r="C9" s="172"/>
      <c r="D9" s="381" t="s">
        <v>70</v>
      </c>
      <c r="E9" s="353">
        <f>E10+E11</f>
        <v>1144</v>
      </c>
      <c r="F9" s="35" t="s">
        <v>70</v>
      </c>
      <c r="G9" s="34">
        <f>G10+G11</f>
        <v>3209</v>
      </c>
      <c r="H9" s="161"/>
      <c r="I9" s="161"/>
    </row>
    <row r="10" spans="1:9" ht="34.5" customHeight="1">
      <c r="A10" s="168"/>
      <c r="B10" s="163"/>
      <c r="C10" s="163" t="s">
        <v>58</v>
      </c>
      <c r="D10" s="382">
        <v>8</v>
      </c>
      <c r="E10" s="354">
        <v>1129</v>
      </c>
      <c r="F10" s="36">
        <v>18</v>
      </c>
      <c r="G10" s="23">
        <v>2933</v>
      </c>
      <c r="H10" s="161"/>
      <c r="I10" s="161"/>
    </row>
    <row r="11" spans="1:9" ht="34.5" customHeight="1">
      <c r="A11" s="168"/>
      <c r="B11" s="163"/>
      <c r="C11" s="163" t="s">
        <v>37</v>
      </c>
      <c r="D11" s="419">
        <v>13</v>
      </c>
      <c r="E11" s="354">
        <v>15</v>
      </c>
      <c r="F11" s="36">
        <v>55</v>
      </c>
      <c r="G11" s="23">
        <v>276</v>
      </c>
      <c r="H11" s="161"/>
      <c r="I11" s="161"/>
    </row>
    <row r="12" spans="1:9" ht="34.5" customHeight="1">
      <c r="A12" s="168"/>
      <c r="B12" s="172" t="s">
        <v>56</v>
      </c>
      <c r="C12" s="172"/>
      <c r="D12" s="383" t="s">
        <v>70</v>
      </c>
      <c r="E12" s="353">
        <f>E6-E9</f>
        <v>167</v>
      </c>
      <c r="F12" s="174" t="s">
        <v>70</v>
      </c>
      <c r="G12" s="40">
        <f>G6-G9</f>
        <v>2352</v>
      </c>
      <c r="H12" s="161"/>
      <c r="I12" s="161"/>
    </row>
    <row r="13" spans="1:9" ht="34.5" customHeight="1">
      <c r="A13" s="168"/>
      <c r="B13" s="163"/>
      <c r="C13" s="163" t="s">
        <v>46</v>
      </c>
      <c r="D13" s="382" t="s">
        <v>70</v>
      </c>
      <c r="E13" s="354">
        <v>1030</v>
      </c>
      <c r="F13" s="36" t="s">
        <v>70</v>
      </c>
      <c r="G13" s="367">
        <v>3567</v>
      </c>
      <c r="H13" s="161"/>
      <c r="I13" s="161"/>
    </row>
    <row r="14" spans="1:9" ht="34.5" customHeight="1">
      <c r="A14" s="168" t="s">
        <v>18</v>
      </c>
      <c r="B14" s="163"/>
      <c r="C14" s="163" t="s">
        <v>47</v>
      </c>
      <c r="D14" s="382" t="s">
        <v>70</v>
      </c>
      <c r="E14" s="354">
        <v>-863</v>
      </c>
      <c r="F14" s="36" t="s">
        <v>70</v>
      </c>
      <c r="G14" s="331">
        <v>1215</v>
      </c>
      <c r="H14" s="161"/>
      <c r="I14" s="161"/>
    </row>
    <row r="15" spans="1:9" ht="34.5" customHeight="1" thickBot="1">
      <c r="A15" s="175"/>
      <c r="B15" s="176"/>
      <c r="C15" s="176"/>
      <c r="D15" s="384"/>
      <c r="E15" s="355"/>
      <c r="F15" s="177"/>
      <c r="G15" s="178"/>
      <c r="H15" s="161"/>
      <c r="I15" s="161"/>
    </row>
    <row r="16" spans="5:9" ht="9" customHeight="1">
      <c r="E16" s="179"/>
      <c r="H16" s="161"/>
      <c r="I16" s="161"/>
    </row>
    <row r="17" spans="1:5" ht="15" customHeight="1">
      <c r="A17" s="24" t="s">
        <v>123</v>
      </c>
      <c r="E17" s="180"/>
    </row>
    <row r="18" ht="15" customHeight="1">
      <c r="A18" s="426" t="s">
        <v>293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mergeCells count="2">
    <mergeCell ref="D4:E4"/>
    <mergeCell ref="F4:G4"/>
  </mergeCells>
  <printOptions horizontalCentered="1" verticalCentered="1"/>
  <pageMargins left="0.5118110236220472" right="0" top="0.6299212598425197" bottom="0.629921259842519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J28"/>
  <sheetViews>
    <sheetView tabSelected="1" workbookViewId="0" topLeftCell="A13">
      <selection activeCell="A131" sqref="A131:A132"/>
    </sheetView>
  </sheetViews>
  <sheetFormatPr defaultColWidth="9.140625" defaultRowHeight="12.75"/>
  <cols>
    <col min="1" max="1" width="39.28125" style="46" customWidth="1"/>
    <col min="2" max="9" width="11.140625" style="46" customWidth="1"/>
    <col min="10" max="16384" width="9.140625" style="46" customWidth="1"/>
  </cols>
  <sheetData>
    <row r="1" ht="21" customHeight="1">
      <c r="A1" s="45" t="s">
        <v>148</v>
      </c>
    </row>
    <row r="2" ht="16.5" thickBot="1">
      <c r="A2" s="45"/>
    </row>
    <row r="3" spans="1:9" ht="36.75" customHeight="1">
      <c r="A3" s="301" t="s">
        <v>18</v>
      </c>
      <c r="B3" s="445">
        <v>39052</v>
      </c>
      <c r="C3" s="47"/>
      <c r="D3" s="47"/>
      <c r="E3" s="47"/>
      <c r="F3" s="445">
        <v>39417</v>
      </c>
      <c r="G3" s="47"/>
      <c r="H3" s="47"/>
      <c r="I3" s="48"/>
    </row>
    <row r="4" spans="1:9" ht="23.25" customHeight="1">
      <c r="A4" s="302" t="s">
        <v>2</v>
      </c>
      <c r="B4" s="446" t="s">
        <v>59</v>
      </c>
      <c r="C4" s="49" t="s">
        <v>39</v>
      </c>
      <c r="D4" s="50"/>
      <c r="E4" s="50"/>
      <c r="F4" s="446" t="s">
        <v>59</v>
      </c>
      <c r="G4" s="49" t="s">
        <v>39</v>
      </c>
      <c r="H4" s="50"/>
      <c r="I4" s="51"/>
    </row>
    <row r="5" spans="1:9" ht="25.5" customHeight="1" thickBot="1">
      <c r="A5" s="303"/>
      <c r="B5" s="447" t="s">
        <v>53</v>
      </c>
      <c r="C5" s="52" t="s">
        <v>46</v>
      </c>
      <c r="D5" s="52" t="s">
        <v>47</v>
      </c>
      <c r="E5" s="308" t="s">
        <v>48</v>
      </c>
      <c r="F5" s="447" t="s">
        <v>53</v>
      </c>
      <c r="G5" s="52" t="s">
        <v>46</v>
      </c>
      <c r="H5" s="52" t="s">
        <v>47</v>
      </c>
      <c r="I5" s="53" t="s">
        <v>48</v>
      </c>
    </row>
    <row r="6" spans="1:9" ht="23.25" customHeight="1">
      <c r="A6" s="304" t="s">
        <v>3</v>
      </c>
      <c r="B6" s="448">
        <v>13</v>
      </c>
      <c r="C6" s="54">
        <v>1136</v>
      </c>
      <c r="D6" s="55">
        <v>2671</v>
      </c>
      <c r="E6" s="373">
        <f aca="true" t="shared" si="0" ref="E6:E19">C6+D6</f>
        <v>3807</v>
      </c>
      <c r="F6" s="448">
        <v>16</v>
      </c>
      <c r="G6" s="54">
        <v>1273</v>
      </c>
      <c r="H6" s="55">
        <v>2879</v>
      </c>
      <c r="I6" s="56">
        <f>G6+H6</f>
        <v>4152</v>
      </c>
    </row>
    <row r="7" spans="1:9" ht="23.25" customHeight="1">
      <c r="A7" s="305" t="s">
        <v>4</v>
      </c>
      <c r="B7" s="448">
        <v>30</v>
      </c>
      <c r="C7" s="54">
        <v>112</v>
      </c>
      <c r="D7" s="55">
        <v>176</v>
      </c>
      <c r="E7" s="373">
        <f t="shared" si="0"/>
        <v>288</v>
      </c>
      <c r="F7" s="448">
        <v>22</v>
      </c>
      <c r="G7" s="54">
        <v>99</v>
      </c>
      <c r="H7" s="55">
        <v>148</v>
      </c>
      <c r="I7" s="56">
        <f aca="true" t="shared" si="1" ref="I7:I19">G7+H7</f>
        <v>247</v>
      </c>
    </row>
    <row r="8" spans="1:9" ht="23.25" customHeight="1">
      <c r="A8" s="305" t="s">
        <v>5</v>
      </c>
      <c r="B8" s="448">
        <v>39</v>
      </c>
      <c r="C8" s="54">
        <v>3661</v>
      </c>
      <c r="D8" s="55">
        <v>1914</v>
      </c>
      <c r="E8" s="373">
        <f t="shared" si="0"/>
        <v>5575</v>
      </c>
      <c r="F8" s="448">
        <v>35</v>
      </c>
      <c r="G8" s="54">
        <v>3878</v>
      </c>
      <c r="H8" s="55">
        <v>1662</v>
      </c>
      <c r="I8" s="56">
        <f t="shared" si="1"/>
        <v>5540</v>
      </c>
    </row>
    <row r="9" spans="1:9" ht="23.25" customHeight="1">
      <c r="A9" s="305" t="s">
        <v>6</v>
      </c>
      <c r="B9" s="448">
        <v>187</v>
      </c>
      <c r="C9" s="54">
        <v>16678</v>
      </c>
      <c r="D9" s="55">
        <v>31330</v>
      </c>
      <c r="E9" s="373">
        <f t="shared" si="0"/>
        <v>48008</v>
      </c>
      <c r="F9" s="448">
        <v>177</v>
      </c>
      <c r="G9" s="54">
        <v>19745</v>
      </c>
      <c r="H9" s="55">
        <v>30026</v>
      </c>
      <c r="I9" s="56">
        <f t="shared" si="1"/>
        <v>49771</v>
      </c>
    </row>
    <row r="10" spans="1:9" ht="23.25" customHeight="1">
      <c r="A10" s="306" t="s">
        <v>60</v>
      </c>
      <c r="B10" s="449">
        <v>23</v>
      </c>
      <c r="C10" s="57">
        <v>2169</v>
      </c>
      <c r="D10" s="58">
        <v>3672</v>
      </c>
      <c r="E10" s="372">
        <f t="shared" si="0"/>
        <v>5841</v>
      </c>
      <c r="F10" s="449">
        <v>24</v>
      </c>
      <c r="G10" s="57">
        <v>2404</v>
      </c>
      <c r="H10" s="58">
        <v>3500</v>
      </c>
      <c r="I10" s="623">
        <f t="shared" si="1"/>
        <v>5904</v>
      </c>
    </row>
    <row r="11" spans="1:9" ht="23.25" customHeight="1">
      <c r="A11" s="306" t="s">
        <v>42</v>
      </c>
      <c r="B11" s="449">
        <v>164</v>
      </c>
      <c r="C11" s="57">
        <v>14509</v>
      </c>
      <c r="D11" s="58">
        <v>27658</v>
      </c>
      <c r="E11" s="372">
        <f t="shared" si="0"/>
        <v>42167</v>
      </c>
      <c r="F11" s="449">
        <v>153</v>
      </c>
      <c r="G11" s="57">
        <v>17341</v>
      </c>
      <c r="H11" s="58">
        <v>26526</v>
      </c>
      <c r="I11" s="623">
        <f t="shared" si="1"/>
        <v>43867</v>
      </c>
    </row>
    <row r="12" spans="1:9" ht="23.25" customHeight="1">
      <c r="A12" s="305" t="s">
        <v>9</v>
      </c>
      <c r="B12" s="448">
        <v>6</v>
      </c>
      <c r="C12" s="54">
        <v>103</v>
      </c>
      <c r="D12" s="55">
        <v>424</v>
      </c>
      <c r="E12" s="373">
        <f t="shared" si="0"/>
        <v>527</v>
      </c>
      <c r="F12" s="448">
        <v>6</v>
      </c>
      <c r="G12" s="54">
        <v>101</v>
      </c>
      <c r="H12" s="55">
        <v>441</v>
      </c>
      <c r="I12" s="56">
        <f t="shared" si="1"/>
        <v>542</v>
      </c>
    </row>
    <row r="13" spans="1:9" ht="23.25" customHeight="1">
      <c r="A13" s="305" t="s">
        <v>10</v>
      </c>
      <c r="B13" s="448">
        <v>20</v>
      </c>
      <c r="C13" s="54">
        <v>449</v>
      </c>
      <c r="D13" s="55">
        <v>166</v>
      </c>
      <c r="E13" s="373">
        <f t="shared" si="0"/>
        <v>615</v>
      </c>
      <c r="F13" s="448">
        <v>15</v>
      </c>
      <c r="G13" s="54">
        <v>431</v>
      </c>
      <c r="H13" s="55">
        <v>172</v>
      </c>
      <c r="I13" s="56">
        <f t="shared" si="1"/>
        <v>603</v>
      </c>
    </row>
    <row r="14" spans="1:9" ht="23.25" customHeight="1">
      <c r="A14" s="305" t="s">
        <v>11</v>
      </c>
      <c r="B14" s="448">
        <v>3</v>
      </c>
      <c r="C14" s="54">
        <v>166</v>
      </c>
      <c r="D14" s="55">
        <v>157</v>
      </c>
      <c r="E14" s="373">
        <f t="shared" si="0"/>
        <v>323</v>
      </c>
      <c r="F14" s="448">
        <v>2</v>
      </c>
      <c r="G14" s="54">
        <v>182</v>
      </c>
      <c r="H14" s="55">
        <v>177</v>
      </c>
      <c r="I14" s="56">
        <f t="shared" si="1"/>
        <v>359</v>
      </c>
    </row>
    <row r="15" spans="1:9" ht="23.25" customHeight="1">
      <c r="A15" s="305" t="s">
        <v>12</v>
      </c>
      <c r="B15" s="448">
        <v>5</v>
      </c>
      <c r="C15" s="54">
        <v>287</v>
      </c>
      <c r="D15" s="55">
        <v>396</v>
      </c>
      <c r="E15" s="373">
        <f t="shared" si="0"/>
        <v>683</v>
      </c>
      <c r="F15" s="448">
        <v>5</v>
      </c>
      <c r="G15" s="54">
        <v>335</v>
      </c>
      <c r="H15" s="55">
        <v>412</v>
      </c>
      <c r="I15" s="56">
        <f t="shared" si="1"/>
        <v>747</v>
      </c>
    </row>
    <row r="16" spans="1:10" ht="23.25" customHeight="1">
      <c r="A16" s="305" t="s">
        <v>13</v>
      </c>
      <c r="B16" s="448">
        <v>7</v>
      </c>
      <c r="C16" s="54">
        <v>98</v>
      </c>
      <c r="D16" s="55">
        <v>319</v>
      </c>
      <c r="E16" s="373">
        <f t="shared" si="0"/>
        <v>417</v>
      </c>
      <c r="F16" s="448">
        <v>7</v>
      </c>
      <c r="G16" s="54">
        <v>106</v>
      </c>
      <c r="H16" s="55">
        <v>390</v>
      </c>
      <c r="I16" s="56">
        <f t="shared" si="1"/>
        <v>496</v>
      </c>
      <c r="J16" s="59"/>
    </row>
    <row r="17" spans="1:9" ht="23.25" customHeight="1">
      <c r="A17" s="305" t="s">
        <v>14</v>
      </c>
      <c r="B17" s="448">
        <v>36</v>
      </c>
      <c r="C17" s="54">
        <v>705</v>
      </c>
      <c r="D17" s="55">
        <v>1045</v>
      </c>
      <c r="E17" s="373">
        <f t="shared" si="0"/>
        <v>1750</v>
      </c>
      <c r="F17" s="448">
        <v>35</v>
      </c>
      <c r="G17" s="54">
        <v>665</v>
      </c>
      <c r="H17" s="55">
        <v>1057</v>
      </c>
      <c r="I17" s="56">
        <f t="shared" si="1"/>
        <v>1722</v>
      </c>
    </row>
    <row r="18" spans="1:9" ht="23.25" customHeight="1">
      <c r="A18" s="305" t="s">
        <v>15</v>
      </c>
      <c r="B18" s="448">
        <v>4</v>
      </c>
      <c r="C18" s="54">
        <v>29</v>
      </c>
      <c r="D18" s="55">
        <v>321</v>
      </c>
      <c r="E18" s="373">
        <f t="shared" si="0"/>
        <v>350</v>
      </c>
      <c r="F18" s="448">
        <v>4</v>
      </c>
      <c r="G18" s="54">
        <v>52</v>
      </c>
      <c r="H18" s="55">
        <v>308</v>
      </c>
      <c r="I18" s="56">
        <f t="shared" si="1"/>
        <v>360</v>
      </c>
    </row>
    <row r="19" spans="1:9" ht="23.25" customHeight="1">
      <c r="A19" s="305" t="s">
        <v>16</v>
      </c>
      <c r="B19" s="448">
        <v>91</v>
      </c>
      <c r="C19" s="54">
        <v>1281</v>
      </c>
      <c r="D19" s="55">
        <v>1338</v>
      </c>
      <c r="E19" s="373">
        <f t="shared" si="0"/>
        <v>2619</v>
      </c>
      <c r="F19" s="448">
        <v>80</v>
      </c>
      <c r="G19" s="54">
        <v>1405</v>
      </c>
      <c r="H19" s="55">
        <v>1370</v>
      </c>
      <c r="I19" s="56">
        <f t="shared" si="1"/>
        <v>2775</v>
      </c>
    </row>
    <row r="20" spans="1:9" ht="4.5" customHeight="1" thickBot="1">
      <c r="A20" s="306"/>
      <c r="B20" s="448"/>
      <c r="C20" s="54"/>
      <c r="D20" s="60"/>
      <c r="E20" s="373"/>
      <c r="F20" s="448"/>
      <c r="G20" s="54"/>
      <c r="H20" s="60"/>
      <c r="I20" s="56"/>
    </row>
    <row r="21" spans="1:9" ht="39.75" customHeight="1" thickBot="1">
      <c r="A21" s="307" t="s">
        <v>17</v>
      </c>
      <c r="B21" s="450">
        <f>SUM(B6:B9,B12:B19)</f>
        <v>441</v>
      </c>
      <c r="C21" s="61">
        <f>SUM(C6:C9,C12:C19)</f>
        <v>24705</v>
      </c>
      <c r="D21" s="61">
        <f>SUM(D6:D9,D12:D19)</f>
        <v>40257</v>
      </c>
      <c r="E21" s="444">
        <f>SUM(E12:E19,E6:E9)</f>
        <v>64962</v>
      </c>
      <c r="F21" s="450">
        <f>SUM(F6:F9,F12:F19)</f>
        <v>404</v>
      </c>
      <c r="G21" s="61">
        <f>SUM(G6:G9,G12:G19)</f>
        <v>28272</v>
      </c>
      <c r="H21" s="61">
        <f>SUM(H6:H9,H12:H19)</f>
        <v>39042</v>
      </c>
      <c r="I21" s="620">
        <f>SUM(I12:I19,I6:I9)</f>
        <v>67314</v>
      </c>
    </row>
    <row r="23" ht="12.75">
      <c r="A23" s="426" t="s">
        <v>293</v>
      </c>
    </row>
    <row r="28" spans="6:8" ht="12.75">
      <c r="F28" s="427"/>
      <c r="H28" s="428"/>
    </row>
  </sheetData>
  <printOptions horizontalCentered="1" verticalCentered="1"/>
  <pageMargins left="0.7480314960629921" right="0" top="0.35433070866141736" bottom="0.35433070866141736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H23"/>
  <sheetViews>
    <sheetView tabSelected="1" workbookViewId="0" topLeftCell="A1">
      <selection activeCell="A131" sqref="A131:A132"/>
    </sheetView>
  </sheetViews>
  <sheetFormatPr defaultColWidth="9.140625" defaultRowHeight="12.75"/>
  <cols>
    <col min="1" max="1" width="39.57421875" style="122" customWidth="1"/>
    <col min="2" max="4" width="17.8515625" style="122" customWidth="1"/>
    <col min="5" max="5" width="13.7109375" style="122" customWidth="1"/>
    <col min="6" max="6" width="4.7109375" style="122" customWidth="1"/>
    <col min="7" max="7" width="13.7109375" style="122" customWidth="1"/>
    <col min="8" max="8" width="4.7109375" style="122" customWidth="1"/>
    <col min="9" max="16384" width="9.140625" style="122" customWidth="1"/>
  </cols>
  <sheetData>
    <row r="1" ht="20.25" customHeight="1">
      <c r="A1" s="123" t="s">
        <v>149</v>
      </c>
    </row>
    <row r="2" ht="9.75" customHeight="1" thickBot="1">
      <c r="A2" s="123"/>
    </row>
    <row r="3" spans="1:8" ht="18.75" customHeight="1">
      <c r="A3" s="334"/>
      <c r="B3" s="385" t="s">
        <v>39</v>
      </c>
      <c r="C3" s="181"/>
      <c r="D3" s="218"/>
      <c r="E3" s="256" t="s">
        <v>1</v>
      </c>
      <c r="F3" s="181"/>
      <c r="G3" s="181"/>
      <c r="H3" s="182"/>
    </row>
    <row r="4" spans="1:8" ht="31.5" customHeight="1" thickBot="1">
      <c r="A4" s="356" t="s">
        <v>2</v>
      </c>
      <c r="B4" s="386" t="s">
        <v>130</v>
      </c>
      <c r="C4" s="121" t="s">
        <v>141</v>
      </c>
      <c r="D4" s="120" t="s">
        <v>142</v>
      </c>
      <c r="E4" s="647" t="s">
        <v>290</v>
      </c>
      <c r="F4" s="648" t="s">
        <v>61</v>
      </c>
      <c r="G4" s="649" t="s">
        <v>291</v>
      </c>
      <c r="H4" s="650" t="s">
        <v>61</v>
      </c>
    </row>
    <row r="5" spans="1:8" ht="31.5" customHeight="1">
      <c r="A5" s="335" t="s">
        <v>3</v>
      </c>
      <c r="B5" s="219">
        <v>3807</v>
      </c>
      <c r="C5" s="327">
        <v>4095</v>
      </c>
      <c r="D5" s="219">
        <v>4152</v>
      </c>
      <c r="E5" s="257">
        <f>D5-C5</f>
        <v>57</v>
      </c>
      <c r="F5" s="184"/>
      <c r="G5" s="314">
        <f aca="true" t="shared" si="0" ref="G5:G10">D5-B5</f>
        <v>345</v>
      </c>
      <c r="H5" s="185"/>
    </row>
    <row r="6" spans="1:8" ht="24" customHeight="1">
      <c r="A6" s="336" t="s">
        <v>4</v>
      </c>
      <c r="B6" s="220">
        <v>288</v>
      </c>
      <c r="C6" s="328">
        <v>261</v>
      </c>
      <c r="D6" s="220">
        <v>247</v>
      </c>
      <c r="E6" s="257">
        <f>D6-C6</f>
        <v>-14</v>
      </c>
      <c r="F6" s="184"/>
      <c r="G6" s="314">
        <f t="shared" si="0"/>
        <v>-41</v>
      </c>
      <c r="H6" s="185"/>
    </row>
    <row r="7" spans="1:8" ht="24" customHeight="1">
      <c r="A7" s="336" t="s">
        <v>5</v>
      </c>
      <c r="B7" s="220">
        <v>5575</v>
      </c>
      <c r="C7" s="328">
        <v>5283</v>
      </c>
      <c r="D7" s="220">
        <v>5540</v>
      </c>
      <c r="E7" s="257">
        <f>D7-C7</f>
        <v>257</v>
      </c>
      <c r="F7" s="184"/>
      <c r="G7" s="314">
        <f t="shared" si="0"/>
        <v>-35</v>
      </c>
      <c r="H7" s="185"/>
    </row>
    <row r="8" spans="1:8" ht="24" customHeight="1">
      <c r="A8" s="336" t="s">
        <v>6</v>
      </c>
      <c r="B8" s="220">
        <v>48008</v>
      </c>
      <c r="C8" s="328">
        <v>50040</v>
      </c>
      <c r="D8" s="220">
        <v>49771</v>
      </c>
      <c r="E8" s="257">
        <f>D8-C8</f>
        <v>-269</v>
      </c>
      <c r="F8" s="184"/>
      <c r="G8" s="314">
        <f t="shared" si="0"/>
        <v>1763</v>
      </c>
      <c r="H8" s="185"/>
    </row>
    <row r="9" spans="1:8" ht="24" customHeight="1">
      <c r="A9" s="337" t="s">
        <v>7</v>
      </c>
      <c r="B9" s="216">
        <v>5841</v>
      </c>
      <c r="C9" s="329">
        <v>6096</v>
      </c>
      <c r="D9" s="216">
        <v>5904</v>
      </c>
      <c r="E9" s="311">
        <v>192</v>
      </c>
      <c r="F9" s="187"/>
      <c r="G9" s="626">
        <f t="shared" si="0"/>
        <v>63</v>
      </c>
      <c r="H9" s="185"/>
    </row>
    <row r="10" spans="1:8" ht="24" customHeight="1">
      <c r="A10" s="337" t="s">
        <v>8</v>
      </c>
      <c r="B10" s="216">
        <v>42167</v>
      </c>
      <c r="C10" s="329">
        <v>43944</v>
      </c>
      <c r="D10" s="216">
        <v>43867</v>
      </c>
      <c r="E10" s="311">
        <v>77</v>
      </c>
      <c r="F10" s="187"/>
      <c r="G10" s="627">
        <f t="shared" si="0"/>
        <v>1700</v>
      </c>
      <c r="H10" s="185"/>
    </row>
    <row r="11" spans="1:8" ht="24" customHeight="1">
      <c r="A11" s="336" t="s">
        <v>9</v>
      </c>
      <c r="B11" s="220">
        <v>527</v>
      </c>
      <c r="C11" s="328">
        <v>539</v>
      </c>
      <c r="D11" s="220">
        <v>542</v>
      </c>
      <c r="E11" s="257">
        <f aca="true" t="shared" si="1" ref="E11:E18">D11-C11</f>
        <v>3</v>
      </c>
      <c r="F11" s="184"/>
      <c r="G11" s="314">
        <f aca="true" t="shared" si="2" ref="G11:G18">D11-B11</f>
        <v>15</v>
      </c>
      <c r="H11" s="185"/>
    </row>
    <row r="12" spans="1:8" ht="24" customHeight="1">
      <c r="A12" s="336" t="s">
        <v>10</v>
      </c>
      <c r="B12" s="220">
        <v>615</v>
      </c>
      <c r="C12" s="328">
        <v>602</v>
      </c>
      <c r="D12" s="220">
        <v>603</v>
      </c>
      <c r="E12" s="257">
        <f t="shared" si="1"/>
        <v>1</v>
      </c>
      <c r="F12" s="184"/>
      <c r="G12" s="314">
        <f t="shared" si="2"/>
        <v>-12</v>
      </c>
      <c r="H12" s="185"/>
    </row>
    <row r="13" spans="1:8" ht="24" customHeight="1">
      <c r="A13" s="336" t="s">
        <v>11</v>
      </c>
      <c r="B13" s="220">
        <v>323</v>
      </c>
      <c r="C13" s="328">
        <v>347</v>
      </c>
      <c r="D13" s="220">
        <v>359</v>
      </c>
      <c r="E13" s="257">
        <f t="shared" si="1"/>
        <v>12</v>
      </c>
      <c r="F13" s="184"/>
      <c r="G13" s="314">
        <f t="shared" si="2"/>
        <v>36</v>
      </c>
      <c r="H13" s="185"/>
    </row>
    <row r="14" spans="1:8" ht="24" customHeight="1">
      <c r="A14" s="336" t="s">
        <v>12</v>
      </c>
      <c r="B14" s="220">
        <v>683</v>
      </c>
      <c r="C14" s="328">
        <v>752</v>
      </c>
      <c r="D14" s="220">
        <v>747</v>
      </c>
      <c r="E14" s="257">
        <f t="shared" si="1"/>
        <v>-5</v>
      </c>
      <c r="F14" s="184"/>
      <c r="G14" s="314">
        <f t="shared" si="2"/>
        <v>64</v>
      </c>
      <c r="H14" s="185"/>
    </row>
    <row r="15" spans="1:8" ht="24" customHeight="1">
      <c r="A15" s="336" t="s">
        <v>13</v>
      </c>
      <c r="B15" s="220">
        <v>417</v>
      </c>
      <c r="C15" s="328">
        <v>476</v>
      </c>
      <c r="D15" s="220">
        <v>496</v>
      </c>
      <c r="E15" s="257">
        <f t="shared" si="1"/>
        <v>20</v>
      </c>
      <c r="F15" s="184"/>
      <c r="G15" s="314">
        <f t="shared" si="2"/>
        <v>79</v>
      </c>
      <c r="H15" s="185"/>
    </row>
    <row r="16" spans="1:8" ht="24" customHeight="1">
      <c r="A16" s="336" t="s">
        <v>14</v>
      </c>
      <c r="B16" s="220">
        <v>1750</v>
      </c>
      <c r="C16" s="328">
        <v>1728</v>
      </c>
      <c r="D16" s="220">
        <v>1722</v>
      </c>
      <c r="E16" s="257">
        <f t="shared" si="1"/>
        <v>-6</v>
      </c>
      <c r="F16" s="184"/>
      <c r="G16" s="314">
        <f t="shared" si="2"/>
        <v>-28</v>
      </c>
      <c r="H16" s="185"/>
    </row>
    <row r="17" spans="1:8" ht="24" customHeight="1">
      <c r="A17" s="336" t="s">
        <v>15</v>
      </c>
      <c r="B17" s="220">
        <v>350</v>
      </c>
      <c r="C17" s="328">
        <v>368</v>
      </c>
      <c r="D17" s="220">
        <v>360</v>
      </c>
      <c r="E17" s="257">
        <f t="shared" si="1"/>
        <v>-8</v>
      </c>
      <c r="F17" s="184"/>
      <c r="G17" s="314">
        <f t="shared" si="2"/>
        <v>10</v>
      </c>
      <c r="H17" s="185"/>
    </row>
    <row r="18" spans="1:8" ht="24" customHeight="1">
      <c r="A18" s="336" t="s">
        <v>16</v>
      </c>
      <c r="B18" s="220">
        <v>2619</v>
      </c>
      <c r="C18" s="328">
        <v>2656</v>
      </c>
      <c r="D18" s="220">
        <v>2775</v>
      </c>
      <c r="E18" s="257">
        <f t="shared" si="1"/>
        <v>119</v>
      </c>
      <c r="F18" s="184"/>
      <c r="G18" s="314">
        <f t="shared" si="2"/>
        <v>156</v>
      </c>
      <c r="H18" s="185"/>
    </row>
    <row r="19" spans="1:8" ht="6.75" customHeight="1" thickBot="1">
      <c r="A19" s="337"/>
      <c r="B19" s="387"/>
      <c r="C19" s="328"/>
      <c r="D19" s="220"/>
      <c r="E19" s="257"/>
      <c r="F19" s="188"/>
      <c r="G19" s="258"/>
      <c r="H19" s="185"/>
    </row>
    <row r="20" spans="1:8" ht="29.25" customHeight="1" thickBot="1">
      <c r="A20" s="338" t="s">
        <v>17</v>
      </c>
      <c r="B20" s="260">
        <f>SUM(B5:B8,B11:B18)</f>
        <v>64962</v>
      </c>
      <c r="C20" s="260">
        <f>SUM(C5:C8,C11:C18)</f>
        <v>67147</v>
      </c>
      <c r="D20" s="260">
        <f>SUM(D5:D8,D11:D18)</f>
        <v>67314</v>
      </c>
      <c r="E20" s="313">
        <f>SUM(E5:E8,E11:E18)</f>
        <v>167</v>
      </c>
      <c r="F20" s="259"/>
      <c r="G20" s="330">
        <f>SUM(G5:G8,G11:G18)</f>
        <v>2352</v>
      </c>
      <c r="H20" s="261"/>
    </row>
    <row r="22" spans="1:8" ht="12.75">
      <c r="A22" s="426" t="s">
        <v>293</v>
      </c>
      <c r="E22"/>
      <c r="F22"/>
      <c r="G22"/>
      <c r="H22"/>
    </row>
    <row r="23" spans="4:8" ht="12.75">
      <c r="D23" s="183"/>
      <c r="E23"/>
      <c r="F23"/>
      <c r="G23"/>
      <c r="H23"/>
    </row>
  </sheetData>
  <mergeCells count="2">
    <mergeCell ref="E4:F4"/>
    <mergeCell ref="G4:H4"/>
  </mergeCells>
  <printOptions verticalCentered="1"/>
  <pageMargins left="0.7480314960629921" right="0.2362204724409449" top="0.5905511811023623" bottom="0.5905511811023623" header="0.5511811023622047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N26"/>
  <sheetViews>
    <sheetView tabSelected="1" workbookViewId="0" topLeftCell="A16">
      <selection activeCell="A131" sqref="A131:A132"/>
    </sheetView>
  </sheetViews>
  <sheetFormatPr defaultColWidth="9.140625" defaultRowHeight="12.75"/>
  <cols>
    <col min="1" max="1" width="40.28125" style="27" customWidth="1"/>
    <col min="2" max="2" width="11.7109375" style="27" customWidth="1"/>
    <col min="3" max="3" width="3.28125" style="27" customWidth="1"/>
    <col min="4" max="4" width="11.7109375" style="27" customWidth="1"/>
    <col min="5" max="5" width="3.28125" style="27" customWidth="1"/>
    <col min="6" max="6" width="11.7109375" style="27" customWidth="1"/>
    <col min="7" max="7" width="3.28125" style="27" customWidth="1"/>
    <col min="8" max="8" width="11.7109375" style="27" customWidth="1"/>
    <col min="9" max="9" width="3.28125" style="27" customWidth="1"/>
    <col min="10" max="10" width="11.7109375" style="27" customWidth="1"/>
    <col min="11" max="11" width="3.28125" style="27" customWidth="1"/>
    <col min="12" max="12" width="11.7109375" style="27" customWidth="1"/>
    <col min="13" max="13" width="3.28125" style="27" customWidth="1"/>
    <col min="14" max="16384" width="9.140625" style="27" customWidth="1"/>
  </cols>
  <sheetData>
    <row r="1" spans="1:13" ht="15.75">
      <c r="A1" s="25" t="s">
        <v>150</v>
      </c>
      <c r="M1" s="62"/>
    </row>
    <row r="2" ht="10.5" customHeight="1" thickBot="1">
      <c r="M2" s="62"/>
    </row>
    <row r="3" spans="1:13" ht="24.75" customHeight="1">
      <c r="A3" s="651" t="s">
        <v>2</v>
      </c>
      <c r="B3" s="374" t="s">
        <v>132</v>
      </c>
      <c r="C3" s="63"/>
      <c r="D3" s="64"/>
      <c r="E3" s="64"/>
      <c r="F3" s="64"/>
      <c r="G3" s="65"/>
      <c r="H3" s="262" t="s">
        <v>151</v>
      </c>
      <c r="I3" s="63"/>
      <c r="J3" s="64"/>
      <c r="K3" s="64"/>
      <c r="L3" s="64"/>
      <c r="M3" s="65"/>
    </row>
    <row r="4" spans="1:13" ht="24.75" customHeight="1" thickBot="1">
      <c r="A4" s="652"/>
      <c r="B4" s="375" t="s">
        <v>39</v>
      </c>
      <c r="C4" s="66"/>
      <c r="D4" s="67"/>
      <c r="E4" s="67"/>
      <c r="F4" s="67"/>
      <c r="G4" s="68"/>
      <c r="H4" s="263" t="s">
        <v>39</v>
      </c>
      <c r="I4" s="66"/>
      <c r="J4" s="67"/>
      <c r="K4" s="67"/>
      <c r="L4" s="67"/>
      <c r="M4" s="68"/>
    </row>
    <row r="5" spans="1:13" ht="24.75" customHeight="1" thickBot="1">
      <c r="A5" s="653"/>
      <c r="B5" s="71" t="s">
        <v>46</v>
      </c>
      <c r="C5" s="70"/>
      <c r="D5" s="70" t="s">
        <v>47</v>
      </c>
      <c r="E5" s="70"/>
      <c r="F5" s="71" t="s">
        <v>48</v>
      </c>
      <c r="G5" s="72"/>
      <c r="H5" s="69" t="s">
        <v>46</v>
      </c>
      <c r="I5" s="70"/>
      <c r="J5" s="70" t="s">
        <v>47</v>
      </c>
      <c r="K5" s="70"/>
      <c r="L5" s="71" t="s">
        <v>48</v>
      </c>
      <c r="M5" s="72"/>
    </row>
    <row r="6" spans="1:14" ht="23.25" customHeight="1">
      <c r="A6" s="357" t="s">
        <v>3</v>
      </c>
      <c r="B6" s="264">
        <v>190</v>
      </c>
      <c r="C6" s="74"/>
      <c r="D6" s="75">
        <v>769</v>
      </c>
      <c r="E6" s="75"/>
      <c r="F6" s="73">
        <f aca="true" t="shared" si="0" ref="F6:F19">SUM(B6,D6)</f>
        <v>959</v>
      </c>
      <c r="G6" s="76"/>
      <c r="H6" s="264">
        <v>208</v>
      </c>
      <c r="I6" s="74"/>
      <c r="J6" s="75">
        <v>828</v>
      </c>
      <c r="K6" s="75"/>
      <c r="L6" s="73">
        <f>H6+J6</f>
        <v>1036</v>
      </c>
      <c r="M6" s="76"/>
      <c r="N6" s="77"/>
    </row>
    <row r="7" spans="1:14" ht="23.25" customHeight="1">
      <c r="A7" s="358" t="s">
        <v>4</v>
      </c>
      <c r="B7" s="264">
        <v>0</v>
      </c>
      <c r="C7" s="74"/>
      <c r="D7" s="75">
        <v>0</v>
      </c>
      <c r="E7" s="75"/>
      <c r="F7" s="73">
        <f t="shared" si="0"/>
        <v>0</v>
      </c>
      <c r="G7" s="76"/>
      <c r="H7" s="264">
        <v>0</v>
      </c>
      <c r="I7" s="74"/>
      <c r="J7" s="75">
        <v>0</v>
      </c>
      <c r="K7" s="75"/>
      <c r="L7" s="73">
        <f aca="true" t="shared" si="1" ref="L7:L19">H7+J7</f>
        <v>0</v>
      </c>
      <c r="M7" s="76"/>
      <c r="N7" s="77"/>
    </row>
    <row r="8" spans="1:14" ht="23.25" customHeight="1">
      <c r="A8" s="358" t="s">
        <v>5</v>
      </c>
      <c r="B8" s="264">
        <v>1029</v>
      </c>
      <c r="C8" s="74"/>
      <c r="D8" s="75">
        <v>370</v>
      </c>
      <c r="E8" s="75"/>
      <c r="F8" s="73">
        <f t="shared" si="0"/>
        <v>1399</v>
      </c>
      <c r="G8" s="76"/>
      <c r="H8" s="264">
        <v>1336</v>
      </c>
      <c r="I8" s="74"/>
      <c r="J8" s="75">
        <v>391</v>
      </c>
      <c r="K8" s="75"/>
      <c r="L8" s="73">
        <f t="shared" si="1"/>
        <v>1727</v>
      </c>
      <c r="M8" s="76"/>
      <c r="N8" s="77"/>
    </row>
    <row r="9" spans="1:14" ht="23.25" customHeight="1">
      <c r="A9" s="358" t="s">
        <v>6</v>
      </c>
      <c r="B9" s="264">
        <v>5889</v>
      </c>
      <c r="C9" s="74"/>
      <c r="D9" s="75">
        <v>6671</v>
      </c>
      <c r="E9" s="75"/>
      <c r="F9" s="73">
        <f t="shared" si="0"/>
        <v>12560</v>
      </c>
      <c r="G9" s="76"/>
      <c r="H9" s="264">
        <v>9225</v>
      </c>
      <c r="I9" s="74"/>
      <c r="J9" s="75">
        <v>6232</v>
      </c>
      <c r="K9" s="75"/>
      <c r="L9" s="73">
        <f t="shared" si="1"/>
        <v>15457</v>
      </c>
      <c r="M9" s="76"/>
      <c r="N9" s="77"/>
    </row>
    <row r="10" spans="1:13" ht="23.25" customHeight="1">
      <c r="A10" s="359" t="s">
        <v>41</v>
      </c>
      <c r="B10" s="265">
        <v>687</v>
      </c>
      <c r="C10" s="79"/>
      <c r="D10" s="80">
        <v>443</v>
      </c>
      <c r="E10" s="80"/>
      <c r="F10" s="78">
        <f t="shared" si="0"/>
        <v>1130</v>
      </c>
      <c r="G10" s="81"/>
      <c r="H10" s="265">
        <v>995</v>
      </c>
      <c r="I10" s="79"/>
      <c r="J10" s="80">
        <v>418</v>
      </c>
      <c r="K10" s="80"/>
      <c r="L10" s="78">
        <f>SUM(H10,J10)</f>
        <v>1413</v>
      </c>
      <c r="M10" s="81"/>
    </row>
    <row r="11" spans="1:13" ht="23.25" customHeight="1">
      <c r="A11" s="359" t="s">
        <v>42</v>
      </c>
      <c r="B11" s="265">
        <v>5202</v>
      </c>
      <c r="C11" s="79"/>
      <c r="D11" s="82">
        <v>6228</v>
      </c>
      <c r="E11" s="82"/>
      <c r="F11" s="78">
        <f t="shared" si="0"/>
        <v>11430</v>
      </c>
      <c r="G11" s="81"/>
      <c r="H11" s="265">
        <v>8230</v>
      </c>
      <c r="I11" s="79"/>
      <c r="J11" s="82">
        <v>5814</v>
      </c>
      <c r="K11" s="82"/>
      <c r="L11" s="78">
        <f>SUM(H11,J11)</f>
        <v>14044</v>
      </c>
      <c r="M11" s="81"/>
    </row>
    <row r="12" spans="1:13" ht="23.25" customHeight="1">
      <c r="A12" s="358" t="s">
        <v>9</v>
      </c>
      <c r="B12" s="264">
        <v>0</v>
      </c>
      <c r="C12" s="74"/>
      <c r="D12" s="75">
        <v>1</v>
      </c>
      <c r="E12" s="75"/>
      <c r="F12" s="73">
        <f t="shared" si="0"/>
        <v>1</v>
      </c>
      <c r="G12" s="76"/>
      <c r="H12" s="264">
        <v>0</v>
      </c>
      <c r="I12" s="74"/>
      <c r="J12" s="75">
        <v>1</v>
      </c>
      <c r="K12" s="75"/>
      <c r="L12" s="73">
        <f t="shared" si="1"/>
        <v>1</v>
      </c>
      <c r="M12" s="76"/>
    </row>
    <row r="13" spans="1:13" ht="23.25" customHeight="1">
      <c r="A13" s="358" t="s">
        <v>10</v>
      </c>
      <c r="B13" s="264">
        <v>11</v>
      </c>
      <c r="C13" s="74"/>
      <c r="D13" s="75">
        <v>0</v>
      </c>
      <c r="E13" s="75"/>
      <c r="F13" s="73">
        <f t="shared" si="0"/>
        <v>11</v>
      </c>
      <c r="G13" s="76"/>
      <c r="H13" s="264">
        <v>10</v>
      </c>
      <c r="I13" s="74"/>
      <c r="J13" s="75">
        <v>2</v>
      </c>
      <c r="K13" s="75"/>
      <c r="L13" s="73">
        <f t="shared" si="1"/>
        <v>12</v>
      </c>
      <c r="M13" s="76"/>
    </row>
    <row r="14" spans="1:13" ht="23.25" customHeight="1">
      <c r="A14" s="358" t="s">
        <v>11</v>
      </c>
      <c r="B14" s="264">
        <v>1</v>
      </c>
      <c r="C14" s="74"/>
      <c r="D14" s="75">
        <v>1</v>
      </c>
      <c r="E14" s="75"/>
      <c r="F14" s="73">
        <f t="shared" si="0"/>
        <v>2</v>
      </c>
      <c r="G14" s="76"/>
      <c r="H14" s="264">
        <v>0</v>
      </c>
      <c r="I14" s="74"/>
      <c r="J14" s="75">
        <v>1</v>
      </c>
      <c r="K14" s="75"/>
      <c r="L14" s="73">
        <f t="shared" si="1"/>
        <v>1</v>
      </c>
      <c r="M14" s="76"/>
    </row>
    <row r="15" spans="1:13" ht="23.25" customHeight="1">
      <c r="A15" s="358" t="s">
        <v>12</v>
      </c>
      <c r="B15" s="264">
        <v>4</v>
      </c>
      <c r="C15" s="74"/>
      <c r="D15" s="75">
        <v>0</v>
      </c>
      <c r="E15" s="75"/>
      <c r="F15" s="73">
        <f t="shared" si="0"/>
        <v>4</v>
      </c>
      <c r="G15" s="76"/>
      <c r="H15" s="264">
        <v>4</v>
      </c>
      <c r="I15" s="74"/>
      <c r="J15" s="75">
        <v>0</v>
      </c>
      <c r="K15" s="75"/>
      <c r="L15" s="73">
        <f t="shared" si="1"/>
        <v>4</v>
      </c>
      <c r="M15" s="76"/>
    </row>
    <row r="16" spans="1:13" ht="23.25" customHeight="1">
      <c r="A16" s="358" t="s">
        <v>13</v>
      </c>
      <c r="B16" s="264">
        <v>3</v>
      </c>
      <c r="C16" s="74"/>
      <c r="D16" s="75">
        <v>1</v>
      </c>
      <c r="E16" s="75"/>
      <c r="F16" s="73">
        <f t="shared" si="0"/>
        <v>4</v>
      </c>
      <c r="G16" s="76"/>
      <c r="H16" s="264">
        <v>3</v>
      </c>
      <c r="I16" s="74"/>
      <c r="J16" s="75">
        <v>1</v>
      </c>
      <c r="K16" s="75"/>
      <c r="L16" s="73">
        <f t="shared" si="1"/>
        <v>4</v>
      </c>
      <c r="M16" s="76"/>
    </row>
    <row r="17" spans="1:13" ht="23.25" customHeight="1">
      <c r="A17" s="358" t="s">
        <v>62</v>
      </c>
      <c r="B17" s="264">
        <v>57</v>
      </c>
      <c r="C17" s="74"/>
      <c r="D17" s="75">
        <v>3</v>
      </c>
      <c r="E17" s="75"/>
      <c r="F17" s="73">
        <f t="shared" si="0"/>
        <v>60</v>
      </c>
      <c r="G17" s="76"/>
      <c r="H17" s="264">
        <v>53</v>
      </c>
      <c r="I17" s="74"/>
      <c r="J17" s="75">
        <v>3</v>
      </c>
      <c r="K17" s="75"/>
      <c r="L17" s="73">
        <f t="shared" si="1"/>
        <v>56</v>
      </c>
      <c r="M17" s="76"/>
    </row>
    <row r="18" spans="1:13" ht="23.25" customHeight="1">
      <c r="A18" s="358" t="s">
        <v>63</v>
      </c>
      <c r="B18" s="264">
        <v>0</v>
      </c>
      <c r="C18" s="74"/>
      <c r="D18" s="75">
        <v>0</v>
      </c>
      <c r="E18" s="75"/>
      <c r="F18" s="73">
        <f t="shared" si="0"/>
        <v>0</v>
      </c>
      <c r="G18" s="76"/>
      <c r="H18" s="264">
        <v>17</v>
      </c>
      <c r="I18" s="74"/>
      <c r="J18" s="75">
        <v>2</v>
      </c>
      <c r="K18" s="75"/>
      <c r="L18" s="73">
        <f t="shared" si="1"/>
        <v>19</v>
      </c>
      <c r="M18" s="76"/>
    </row>
    <row r="19" spans="1:13" ht="23.25" customHeight="1">
      <c r="A19" s="358" t="s">
        <v>64</v>
      </c>
      <c r="B19" s="264">
        <v>77</v>
      </c>
      <c r="C19" s="74"/>
      <c r="D19" s="75">
        <v>7</v>
      </c>
      <c r="E19" s="75"/>
      <c r="F19" s="73">
        <f t="shared" si="0"/>
        <v>84</v>
      </c>
      <c r="G19" s="76"/>
      <c r="H19" s="264">
        <v>85</v>
      </c>
      <c r="I19" s="74"/>
      <c r="J19" s="75">
        <v>10</v>
      </c>
      <c r="K19" s="75"/>
      <c r="L19" s="73">
        <f t="shared" si="1"/>
        <v>95</v>
      </c>
      <c r="M19" s="76"/>
    </row>
    <row r="20" spans="1:13" ht="4.5" customHeight="1" thickBot="1">
      <c r="A20" s="359"/>
      <c r="B20" s="73"/>
      <c r="C20" s="74"/>
      <c r="D20" s="83"/>
      <c r="E20" s="84"/>
      <c r="F20" s="73"/>
      <c r="G20" s="76"/>
      <c r="H20" s="264"/>
      <c r="I20" s="74"/>
      <c r="J20" s="83"/>
      <c r="K20" s="84"/>
      <c r="L20" s="73"/>
      <c r="M20" s="76"/>
    </row>
    <row r="21" spans="1:13" ht="43.5" customHeight="1" thickBot="1">
      <c r="A21" s="360" t="s">
        <v>17</v>
      </c>
      <c r="B21" s="38">
        <f>SUM(B6:B9,B12:B19)</f>
        <v>7261</v>
      </c>
      <c r="C21" s="37"/>
      <c r="D21" s="26">
        <f>SUM(D6:D9,D12:D19)</f>
        <v>7823</v>
      </c>
      <c r="E21" s="37"/>
      <c r="F21" s="26">
        <f>SUM(F6:F9,F12:F19)</f>
        <v>15084</v>
      </c>
      <c r="G21" s="39"/>
      <c r="H21" s="38">
        <f>SUM(H6:H9,H12:H19)</f>
        <v>10941</v>
      </c>
      <c r="I21" s="37"/>
      <c r="J21" s="26">
        <f>SUM(J6:J9,J12:J19)</f>
        <v>7471</v>
      </c>
      <c r="K21" s="37"/>
      <c r="L21" s="26">
        <f>SUM(L6:L9,L12:L19)</f>
        <v>18412</v>
      </c>
      <c r="M21" s="39"/>
    </row>
    <row r="22" spans="2:3" ht="12.75">
      <c r="B22" s="85"/>
      <c r="C22" s="85"/>
    </row>
    <row r="23" spans="1:3" ht="12.75">
      <c r="A23" s="426" t="s">
        <v>293</v>
      </c>
      <c r="B23" s="85"/>
      <c r="C23" s="85"/>
    </row>
    <row r="24" spans="2:3" ht="12.75">
      <c r="B24" s="85"/>
      <c r="C24" s="85"/>
    </row>
    <row r="25" spans="2:3" ht="12.75">
      <c r="B25" s="85"/>
      <c r="C25" s="85"/>
    </row>
    <row r="26" spans="2:3" ht="12.75">
      <c r="B26" s="85"/>
      <c r="C26" s="85"/>
    </row>
  </sheetData>
  <mergeCells count="1">
    <mergeCell ref="A3:A5"/>
  </mergeCells>
  <printOptions horizontalCentered="1" verticalCentered="1"/>
  <pageMargins left="0.6692913385826772" right="0" top="0.3937007874015748" bottom="0.5118110236220472" header="0.5118110236220472" footer="0.3149606299212598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G15"/>
  <sheetViews>
    <sheetView tabSelected="1" workbookViewId="0" topLeftCell="A10">
      <selection activeCell="A131" sqref="A131:A132"/>
    </sheetView>
  </sheetViews>
  <sheetFormatPr defaultColWidth="9.140625" defaultRowHeight="12.75"/>
  <cols>
    <col min="1" max="1" width="32.140625" style="190" customWidth="1"/>
    <col min="2" max="7" width="16.28125" style="190" customWidth="1"/>
    <col min="8" max="16384" width="9.140625" style="190" customWidth="1"/>
  </cols>
  <sheetData>
    <row r="1" ht="22.5" customHeight="1">
      <c r="A1" s="189" t="s">
        <v>152</v>
      </c>
    </row>
    <row r="2" ht="13.5" thickBot="1"/>
    <row r="3" spans="1:7" ht="34.5" customHeight="1">
      <c r="A3" s="266" t="s">
        <v>69</v>
      </c>
      <c r="B3" s="388" t="s">
        <v>38</v>
      </c>
      <c r="C3" s="192"/>
      <c r="D3" s="193"/>
      <c r="E3" s="191" t="s">
        <v>39</v>
      </c>
      <c r="F3" s="192"/>
      <c r="G3" s="194"/>
    </row>
    <row r="4" spans="1:7" ht="34.5" customHeight="1" thickBot="1">
      <c r="A4" s="267" t="s">
        <v>73</v>
      </c>
      <c r="B4" s="389" t="s">
        <v>74</v>
      </c>
      <c r="C4" s="195" t="s">
        <v>75</v>
      </c>
      <c r="D4" s="196" t="s">
        <v>76</v>
      </c>
      <c r="E4" s="195" t="s">
        <v>77</v>
      </c>
      <c r="F4" s="195" t="s">
        <v>75</v>
      </c>
      <c r="G4" s="197" t="s">
        <v>76</v>
      </c>
    </row>
    <row r="5" spans="1:7" ht="36.75" customHeight="1">
      <c r="A5" s="268" t="s">
        <v>78</v>
      </c>
      <c r="B5" s="412">
        <v>97</v>
      </c>
      <c r="C5" s="198">
        <f>B5/B13*100</f>
        <v>24.00990099009901</v>
      </c>
      <c r="D5" s="199">
        <f>C5</f>
        <v>24.00990099009901</v>
      </c>
      <c r="E5" s="200">
        <v>351</v>
      </c>
      <c r="F5" s="422">
        <f>E5/$E$13*100</f>
        <v>0.5214368482039398</v>
      </c>
      <c r="G5" s="624">
        <f>F5</f>
        <v>0.5214368482039398</v>
      </c>
    </row>
    <row r="6" spans="1:7" ht="43.5" customHeight="1">
      <c r="A6" s="269" t="s">
        <v>79</v>
      </c>
      <c r="B6" s="412">
        <v>147</v>
      </c>
      <c r="C6" s="198">
        <f>B6/B13*100</f>
        <v>36.386138613861384</v>
      </c>
      <c r="D6" s="199">
        <f aca="true" t="shared" si="0" ref="D6:D11">D5+C6</f>
        <v>60.39603960396039</v>
      </c>
      <c r="E6" s="202">
        <v>3934</v>
      </c>
      <c r="F6" s="422">
        <f aca="true" t="shared" si="1" ref="F6:F11">E6/$E$13*100</f>
        <v>5.844252310069228</v>
      </c>
      <c r="G6" s="625">
        <f>G5+F6</f>
        <v>6.365689158273168</v>
      </c>
    </row>
    <row r="7" spans="1:7" ht="43.5" customHeight="1">
      <c r="A7" s="270" t="s">
        <v>80</v>
      </c>
      <c r="B7" s="412">
        <v>59</v>
      </c>
      <c r="C7" s="198">
        <f>B7/B13*100</f>
        <v>14.603960396039604</v>
      </c>
      <c r="D7" s="199">
        <f t="shared" si="0"/>
        <v>75</v>
      </c>
      <c r="E7" s="202">
        <v>4347</v>
      </c>
      <c r="F7" s="422">
        <f t="shared" si="1"/>
        <v>6.45779481237187</v>
      </c>
      <c r="G7" s="201">
        <f>G6+F7</f>
        <v>12.823483970645038</v>
      </c>
    </row>
    <row r="8" spans="1:7" ht="43.5" customHeight="1">
      <c r="A8" s="268" t="s">
        <v>81</v>
      </c>
      <c r="B8" s="412">
        <v>52</v>
      </c>
      <c r="C8" s="198">
        <f>B8/B13*100</f>
        <v>12.871287128712872</v>
      </c>
      <c r="D8" s="199">
        <f t="shared" si="0"/>
        <v>87.87128712871288</v>
      </c>
      <c r="E8" s="202">
        <v>8701</v>
      </c>
      <c r="F8" s="422">
        <f t="shared" si="1"/>
        <v>12.925988650206493</v>
      </c>
      <c r="G8" s="201">
        <f>G7+F8</f>
        <v>25.74947262085153</v>
      </c>
    </row>
    <row r="9" spans="1:7" ht="43.5" customHeight="1">
      <c r="A9" s="268" t="s">
        <v>82</v>
      </c>
      <c r="B9" s="412">
        <v>21</v>
      </c>
      <c r="C9" s="198">
        <f>B9/B13*100</f>
        <v>5.198019801980198</v>
      </c>
      <c r="D9" s="199">
        <f t="shared" si="0"/>
        <v>93.06930693069307</v>
      </c>
      <c r="E9" s="202">
        <v>7807</v>
      </c>
      <c r="F9" s="422">
        <f t="shared" si="1"/>
        <v>11.597884541105861</v>
      </c>
      <c r="G9" s="201">
        <f>G8+F9</f>
        <v>37.34735716195739</v>
      </c>
    </row>
    <row r="10" spans="1:7" ht="43.5" customHeight="1">
      <c r="A10" s="268" t="s">
        <v>83</v>
      </c>
      <c r="B10" s="412">
        <v>12</v>
      </c>
      <c r="C10" s="198">
        <f>B10/B13*100</f>
        <v>2.9702970297029703</v>
      </c>
      <c r="D10" s="199">
        <f t="shared" si="0"/>
        <v>96.03960396039605</v>
      </c>
      <c r="E10" s="202">
        <v>8075</v>
      </c>
      <c r="F10" s="422">
        <f t="shared" si="1"/>
        <v>11.99601865882283</v>
      </c>
      <c r="G10" s="201">
        <f>G9+F10</f>
        <v>49.343375820780224</v>
      </c>
    </row>
    <row r="11" spans="1:7" ht="43.5" customHeight="1">
      <c r="A11" s="268" t="s">
        <v>84</v>
      </c>
      <c r="B11" s="412">
        <v>16</v>
      </c>
      <c r="C11" s="198">
        <f>B11/B13*100</f>
        <v>3.9603960396039604</v>
      </c>
      <c r="D11" s="199">
        <f t="shared" si="0"/>
        <v>100.00000000000001</v>
      </c>
      <c r="E11" s="202">
        <v>34099</v>
      </c>
      <c r="F11" s="422">
        <f t="shared" si="1"/>
        <v>50.656624179219776</v>
      </c>
      <c r="G11" s="201">
        <v>100</v>
      </c>
    </row>
    <row r="12" spans="1:7" ht="15" customHeight="1" thickBot="1">
      <c r="A12" s="268"/>
      <c r="B12" s="413"/>
      <c r="C12" s="203"/>
      <c r="D12" s="204"/>
      <c r="E12" s="202"/>
      <c r="F12" s="203"/>
      <c r="G12" s="205"/>
    </row>
    <row r="13" spans="1:7" s="208" customFormat="1" ht="57.75" customHeight="1" thickBot="1">
      <c r="A13" s="271" t="s">
        <v>51</v>
      </c>
      <c r="B13" s="414">
        <f>SUM(B5:B11)</f>
        <v>404</v>
      </c>
      <c r="C13" s="206">
        <f>SUM(C5:C11)</f>
        <v>100.00000000000001</v>
      </c>
      <c r="D13" s="376"/>
      <c r="E13" s="207">
        <f>SUM(E5:E11)</f>
        <v>67314</v>
      </c>
      <c r="F13" s="206">
        <f>SUM(F5:F11)</f>
        <v>100</v>
      </c>
      <c r="G13" s="377"/>
    </row>
    <row r="15" ht="12.75">
      <c r="A15" s="426" t="s">
        <v>293</v>
      </c>
    </row>
  </sheetData>
  <printOptions horizontalCentered="1" verticalCentered="1"/>
  <pageMargins left="0.7480314960629921" right="0" top="0.5511811023622047" bottom="0.5511811023622047" header="0.5118110236220472" footer="0.5118110236220472"/>
  <pageSetup horizontalDpi="300" verticalDpi="30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Administrator</cp:lastModifiedBy>
  <cp:lastPrinted>2008-03-17T11:40:38Z</cp:lastPrinted>
  <dcterms:created xsi:type="dcterms:W3CDTF">1999-09-24T05:14:44Z</dcterms:created>
  <dcterms:modified xsi:type="dcterms:W3CDTF">2008-03-17T11:41:53Z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2decf3c6-814d-4379-8de7-79ccdaf76918</vt:lpwstr>
  </property>
  <property fmtid="{D5CDD505-2E9C-101B-9397-08002B2CF9AE}" pid="5" name="PublishingVariationRelationshipLinkField">
    <vt:lpwstr>http://statsmauritius.gov.mu/Relationships List/2979_.000, /Relationships List/2979_.000</vt:lpwstr>
  </property>
</Properties>
</file>