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640" yWindow="65521" windowWidth="8685" windowHeight="9300" tabRatio="628" firstSheet="15" activeTab="15"/>
  </bookViews>
  <sheets>
    <sheet name="Table 1 " sheetId="1" r:id="rId1"/>
    <sheet name="Table 2" sheetId="2" r:id="rId2"/>
    <sheet name="Table 3" sheetId="3" r:id="rId3"/>
    <sheet name="Table 3 cont'd " sheetId="4" r:id="rId4"/>
    <sheet name="Table 4" sheetId="5" r:id="rId5"/>
    <sheet name="Table 4 cont'd" sheetId="6" r:id="rId6"/>
    <sheet name="Table 5" sheetId="7" r:id="rId7"/>
    <sheet name="Table 5 cont'd" sheetId="8" r:id="rId8"/>
    <sheet name="Table 6" sheetId="9" r:id="rId9"/>
    <sheet name="Table 7  " sheetId="10" r:id="rId10"/>
    <sheet name="Table 8 " sheetId="11" r:id="rId11"/>
    <sheet name="Table 9  " sheetId="12" r:id="rId12"/>
    <sheet name="Table 10   " sheetId="13" r:id="rId13"/>
    <sheet name="Table 10 cont'd " sheetId="14" r:id="rId14"/>
    <sheet name="Table 10 cont'd(sec 7-9) " sheetId="15" r:id="rId15"/>
    <sheet name="Table 11  " sheetId="16" r:id="rId16"/>
    <sheet name="Table 12 " sheetId="17" r:id="rId17"/>
    <sheet name="Table 13  " sheetId="18" r:id="rId18"/>
    <sheet name="Table 13 cont'd  " sheetId="19" r:id="rId19"/>
    <sheet name="Table 14" sheetId="20" r:id="rId20"/>
    <sheet name="Table 14 cont'd" sheetId="21" r:id="rId21"/>
    <sheet name="Table 15" sheetId="22" r:id="rId22"/>
    <sheet name="Table 16  " sheetId="23" r:id="rId23"/>
  </sheets>
  <externalReferences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aa">'[2]Table 1'!#REF!</definedName>
    <definedName name="ccc">'[10]Table 1'!#REF!</definedName>
    <definedName name="DATABASE" localSheetId="0">'Table 1 '!#REF!</definedName>
    <definedName name="DATABASE" localSheetId="12">'[7]Table 1'!#REF!</definedName>
    <definedName name="DATABASE" localSheetId="13">'[8]Table 1'!#REF!</definedName>
    <definedName name="DATABASE" localSheetId="14">'[9]Table 1'!#REF!</definedName>
    <definedName name="DATABASE" localSheetId="15">'[8]Table 1'!#REF!</definedName>
    <definedName name="DATABASE" localSheetId="16">'[8]Table 1'!#REF!</definedName>
    <definedName name="DATABASE" localSheetId="17">'[7]Table 1'!#REF!</definedName>
    <definedName name="DATABASE" localSheetId="18">'[7]Table 1'!#REF!</definedName>
    <definedName name="DATABASE" localSheetId="19">'[3]Table 1'!#REF!</definedName>
    <definedName name="DATABASE" localSheetId="20">'[3]Table 1'!#REF!</definedName>
    <definedName name="DATABASE" localSheetId="21">'[3]Table 1'!#REF!</definedName>
    <definedName name="DATABASE" localSheetId="22">'[3]Table 1'!#REF!</definedName>
    <definedName name="DATABASE" localSheetId="9">'[3]Table 1'!#REF!</definedName>
    <definedName name="DATABASE" localSheetId="10">'[2]Table 1'!#REF!</definedName>
    <definedName name="DATABASE" localSheetId="11">'[3]Table 1'!#REF!</definedName>
    <definedName name="DATABASE">'[2]Table 1'!#REF!</definedName>
    <definedName name="gd" localSheetId="12">'[10]Table 1'!#REF!</definedName>
    <definedName name="gd" localSheetId="13">'[10]Table 1'!#REF!</definedName>
    <definedName name="gd" localSheetId="14">'[10]Table 1'!#REF!</definedName>
    <definedName name="gd" localSheetId="15">'[10]Table 1'!#REF!</definedName>
    <definedName name="gd" localSheetId="16">'[10]Table 1'!#REF!</definedName>
    <definedName name="gd" localSheetId="17">'[10]Table 1'!#REF!</definedName>
    <definedName name="gd" localSheetId="18">'[10]Table 1'!#REF!</definedName>
    <definedName name="gd" localSheetId="19">'[1]Table 1'!#REF!</definedName>
    <definedName name="gd" localSheetId="20">'[1]Table 1'!#REF!</definedName>
    <definedName name="gd" localSheetId="21">'[1]Table 1'!#REF!</definedName>
    <definedName name="gd" localSheetId="22">'[1]Table 1'!#REF!</definedName>
    <definedName name="gd" localSheetId="9">'[1]Table 1'!#REF!</definedName>
    <definedName name="gd" localSheetId="10">'[1]Table 1'!#REF!</definedName>
    <definedName name="gd" localSheetId="11">'[1]Table 1'!#REF!</definedName>
    <definedName name="gd">'[1]Table 1'!#REF!</definedName>
    <definedName name="hd">'[1]Table 1'!#REF!</definedName>
    <definedName name="new">#REF!</definedName>
    <definedName name="_xlnm.Print_Area" localSheetId="19">'Table 14'!$A:$IV</definedName>
    <definedName name="_xlnm.Print_Area" localSheetId="21">'Table 15'!$A:$IV</definedName>
    <definedName name="_xlnm.Print_Area" localSheetId="5">'Table 4 cont''d'!$A:$IV</definedName>
    <definedName name="_xlnm.Print_Area" localSheetId="11">'Table 9  '!$A:$IV</definedName>
    <definedName name="re">'[6]Page77'!#REF!</definedName>
    <definedName name="ss">'[1]Table 1'!#REF!</definedName>
    <definedName name="sum">#REF!</definedName>
  </definedNames>
  <calcPr fullCalcOnLoad="1"/>
</workbook>
</file>

<file path=xl/sharedStrings.xml><?xml version="1.0" encoding="utf-8"?>
<sst xmlns="http://schemas.openxmlformats.org/spreadsheetml/2006/main" count="1018" uniqueCount="445">
  <si>
    <t>1st Qr</t>
  </si>
  <si>
    <t>2nd Qr</t>
  </si>
  <si>
    <t>3rd Qr</t>
  </si>
  <si>
    <t>4th Qr</t>
  </si>
  <si>
    <t xml:space="preserve">   Exports of goods</t>
  </si>
  <si>
    <t xml:space="preserve">       Domestic exports</t>
  </si>
  <si>
    <t xml:space="preserve">   A.  Total Exports (f.o.b.)</t>
  </si>
  <si>
    <t xml:space="preserve">   Total Value of Trade (A+B)</t>
  </si>
  <si>
    <t xml:space="preserve">   Balance of Visible Trade (A-B)</t>
  </si>
  <si>
    <t xml:space="preserve"> </t>
  </si>
  <si>
    <t>Country of destination</t>
  </si>
  <si>
    <t>Belgium</t>
  </si>
  <si>
    <t>France</t>
  </si>
  <si>
    <t>Germany</t>
  </si>
  <si>
    <t>Italy</t>
  </si>
  <si>
    <t>Netherlands</t>
  </si>
  <si>
    <t>Portugal</t>
  </si>
  <si>
    <t>Reunion</t>
  </si>
  <si>
    <t>United Kingdom</t>
  </si>
  <si>
    <t>Spain</t>
  </si>
  <si>
    <t>Other</t>
  </si>
  <si>
    <t>Australia</t>
  </si>
  <si>
    <t>Canada</t>
  </si>
  <si>
    <t>India</t>
  </si>
  <si>
    <t>Kenya</t>
  </si>
  <si>
    <t>Seychelles</t>
  </si>
  <si>
    <t>Singapore</t>
  </si>
  <si>
    <t>Uganda</t>
  </si>
  <si>
    <t>U.S.A.</t>
  </si>
  <si>
    <t>Zimbabwe</t>
  </si>
  <si>
    <t>Japan</t>
  </si>
  <si>
    <t>Switzerland</t>
  </si>
  <si>
    <t>Value (c.i.f.) : Million Rupees</t>
  </si>
  <si>
    <t xml:space="preserve"> 1st Qr</t>
  </si>
  <si>
    <t>Country of origin</t>
  </si>
  <si>
    <t xml:space="preserve"> 8 - Miscellaneous manufactured articles</t>
  </si>
  <si>
    <t xml:space="preserve"> 0 - Food and live animals</t>
  </si>
  <si>
    <t xml:space="preserve"> 2 - Crude materials, inedible, except fuels</t>
  </si>
  <si>
    <t>Austria</t>
  </si>
  <si>
    <t>Tanzania</t>
  </si>
  <si>
    <t xml:space="preserve"> 1 - Beverages and tobacco</t>
  </si>
  <si>
    <t xml:space="preserve"> 3 - Mineral fuels, lubricants, &amp; related products</t>
  </si>
  <si>
    <t xml:space="preserve"> 4 - Animal &amp; vegetable oils and fats</t>
  </si>
  <si>
    <t xml:space="preserve"> 5 - Chemicals &amp; related products</t>
  </si>
  <si>
    <t xml:space="preserve">          Austria</t>
  </si>
  <si>
    <t xml:space="preserve">          Belgium</t>
  </si>
  <si>
    <t xml:space="preserve">          Denmark</t>
  </si>
  <si>
    <t xml:space="preserve">          Finland</t>
  </si>
  <si>
    <t xml:space="preserve">          France</t>
  </si>
  <si>
    <t xml:space="preserve">          Germany</t>
  </si>
  <si>
    <t xml:space="preserve">          Ireland</t>
  </si>
  <si>
    <t xml:space="preserve">          Italy</t>
  </si>
  <si>
    <t xml:space="preserve">          Netherlands</t>
  </si>
  <si>
    <t xml:space="preserve">          Portugal</t>
  </si>
  <si>
    <t xml:space="preserve">          Spain</t>
  </si>
  <si>
    <t xml:space="preserve">          Sweden</t>
  </si>
  <si>
    <t xml:space="preserve">          United Kingdom</t>
  </si>
  <si>
    <t xml:space="preserve">          India</t>
  </si>
  <si>
    <t xml:space="preserve">          Malaysia</t>
  </si>
  <si>
    <t xml:space="preserve">          Pakistan</t>
  </si>
  <si>
    <t xml:space="preserve">          Russian Federation</t>
  </si>
  <si>
    <t xml:space="preserve">          Other</t>
  </si>
  <si>
    <t>Quantity: (Thousand tonnes)</t>
  </si>
  <si>
    <t>Total</t>
  </si>
  <si>
    <t>Malawi</t>
  </si>
  <si>
    <t>United Arab Emirates</t>
  </si>
  <si>
    <t>C o m m o d i t y</t>
  </si>
  <si>
    <t>ACP States</t>
  </si>
  <si>
    <t>Imports : value(c.i.f.)</t>
  </si>
  <si>
    <t xml:space="preserve"> Total</t>
  </si>
  <si>
    <t>COMESA States</t>
  </si>
  <si>
    <t>Burundi</t>
  </si>
  <si>
    <t>Comoros Islands</t>
  </si>
  <si>
    <t>Ethiopia</t>
  </si>
  <si>
    <t>Lesotho</t>
  </si>
  <si>
    <t>Mozambique</t>
  </si>
  <si>
    <t>Namibia</t>
  </si>
  <si>
    <t>Rwanda</t>
  </si>
  <si>
    <t>Sudan</t>
  </si>
  <si>
    <t>Swaziland</t>
  </si>
  <si>
    <t>Zambia</t>
  </si>
  <si>
    <t>Botswana</t>
  </si>
  <si>
    <t>D. R. Congo</t>
  </si>
  <si>
    <t>Benin</t>
  </si>
  <si>
    <t>Burkina Faso</t>
  </si>
  <si>
    <t>Cameroon</t>
  </si>
  <si>
    <t>Chad</t>
  </si>
  <si>
    <t>Congo</t>
  </si>
  <si>
    <t>Djibouti</t>
  </si>
  <si>
    <t>Gabon</t>
  </si>
  <si>
    <t>Gambia</t>
  </si>
  <si>
    <t>Ghana</t>
  </si>
  <si>
    <t>Guinea</t>
  </si>
  <si>
    <t>Liberia</t>
  </si>
  <si>
    <t>Mali</t>
  </si>
  <si>
    <t>Nigeria</t>
  </si>
  <si>
    <t>Senegal</t>
  </si>
  <si>
    <t>Sierra Leone</t>
  </si>
  <si>
    <t>Togo</t>
  </si>
  <si>
    <t xml:space="preserve"> SITC section/description</t>
  </si>
  <si>
    <t>Egypt</t>
  </si>
  <si>
    <t>- 18 -</t>
  </si>
  <si>
    <t>- 20 -</t>
  </si>
  <si>
    <t>- 19 -</t>
  </si>
  <si>
    <t xml:space="preserve">   Ship's Stores and Bunkers</t>
  </si>
  <si>
    <t xml:space="preserve">               of which:</t>
  </si>
  <si>
    <t>S.I.T.C section/description</t>
  </si>
  <si>
    <t xml:space="preserve">    of which :</t>
  </si>
  <si>
    <t xml:space="preserve">                Quantity: (Thousand tonne)</t>
  </si>
  <si>
    <t xml:space="preserve">                Value (f.o.b): Million Rupees</t>
  </si>
  <si>
    <t xml:space="preserve">                Quantity: (Tonne)</t>
  </si>
  <si>
    <t xml:space="preserve"> 2 - Crude materials, inedible, except fuels </t>
  </si>
  <si>
    <t xml:space="preserve"> 3 - Mineral fuels, lubricants and related materials</t>
  </si>
  <si>
    <t xml:space="preserve"> 4 - Animals and vegetable oils, fats &amp; waxes</t>
  </si>
  <si>
    <t xml:space="preserve"> 5 - Chemicals &amp; related products, n.e.s.</t>
  </si>
  <si>
    <t xml:space="preserve"> 6 - Manufactured goods classified chiefly  by material</t>
  </si>
  <si>
    <t xml:space="preserve"> 7 - Machinery and transport equipment</t>
  </si>
  <si>
    <t xml:space="preserve">1st Qr </t>
  </si>
  <si>
    <t xml:space="preserve">2nd Qr </t>
  </si>
  <si>
    <t xml:space="preserve"> 2nd Qr</t>
  </si>
  <si>
    <t xml:space="preserve">       Re-exports</t>
  </si>
  <si>
    <t xml:space="preserve"> Europe</t>
  </si>
  <si>
    <t>Asia</t>
  </si>
  <si>
    <t>Africa</t>
  </si>
  <si>
    <t>America</t>
  </si>
  <si>
    <t>Oceania</t>
  </si>
  <si>
    <t>Europe</t>
  </si>
  <si>
    <t xml:space="preserve">          Israel</t>
  </si>
  <si>
    <t xml:space="preserve">          Switzerland</t>
  </si>
  <si>
    <t xml:space="preserve">          Turkey</t>
  </si>
  <si>
    <t xml:space="preserve">          China</t>
  </si>
  <si>
    <t xml:space="preserve">          Indonesia</t>
  </si>
  <si>
    <t xml:space="preserve">          Japan</t>
  </si>
  <si>
    <t xml:space="preserve">          Korea, Republic of</t>
  </si>
  <si>
    <t xml:space="preserve">          Philippines</t>
  </si>
  <si>
    <t xml:space="preserve">          Saudi Arabia</t>
  </si>
  <si>
    <t xml:space="preserve">   B.  Total Imports  (c.i.f.)</t>
  </si>
  <si>
    <t xml:space="preserve">  9 - Commodities  not elsewhere classified</t>
  </si>
  <si>
    <t>Eritrea</t>
  </si>
  <si>
    <t>Imports: value(c.i.f.)</t>
  </si>
  <si>
    <t xml:space="preserve">               Re-exports</t>
  </si>
  <si>
    <t xml:space="preserve">            Domestic Exports</t>
  </si>
  <si>
    <t>China</t>
  </si>
  <si>
    <t>Volume (tonne)</t>
  </si>
  <si>
    <t>All sections</t>
  </si>
  <si>
    <t>All countries</t>
  </si>
  <si>
    <t>Antigua and Barbuda</t>
  </si>
  <si>
    <t>Bahamas</t>
  </si>
  <si>
    <t>Barbados</t>
  </si>
  <si>
    <t>Belize</t>
  </si>
  <si>
    <t>Cook Islands</t>
  </si>
  <si>
    <t>Cuba</t>
  </si>
  <si>
    <t>Fiji</t>
  </si>
  <si>
    <t>Micronesia</t>
  </si>
  <si>
    <t>Niue</t>
  </si>
  <si>
    <t>Samoa</t>
  </si>
  <si>
    <t>Solomon Islands</t>
  </si>
  <si>
    <t>South Africa</t>
  </si>
  <si>
    <t>Trinidad &amp; Tobago</t>
  </si>
  <si>
    <t>Vanuatu</t>
  </si>
  <si>
    <t xml:space="preserve">Other </t>
  </si>
  <si>
    <t xml:space="preserve">RE-EXPORTS </t>
  </si>
  <si>
    <t>- 17 -</t>
  </si>
  <si>
    <t>- 22 -</t>
  </si>
  <si>
    <t xml:space="preserve">          Hungary</t>
  </si>
  <si>
    <t xml:space="preserve">          Iran</t>
  </si>
  <si>
    <t>Madagascar</t>
  </si>
  <si>
    <t>Quantity: -.-</t>
  </si>
  <si>
    <t>- 12 -</t>
  </si>
  <si>
    <t>- 14 -</t>
  </si>
  <si>
    <t xml:space="preserve">Libyan Arab </t>
  </si>
  <si>
    <t xml:space="preserve">          Poland</t>
  </si>
  <si>
    <t xml:space="preserve">  9 - Commodities &amp; transactions not elsewhere classified</t>
  </si>
  <si>
    <r>
      <t>1</t>
    </r>
    <r>
      <rPr>
        <sz val="10"/>
        <rFont val="Times New Roman"/>
        <family val="1"/>
      </rPr>
      <t xml:space="preserve"> Revised            </t>
    </r>
  </si>
  <si>
    <t xml:space="preserve">      of which :</t>
  </si>
  <si>
    <t xml:space="preserve">        of which :</t>
  </si>
  <si>
    <r>
      <t xml:space="preserve"> 1</t>
    </r>
    <r>
      <rPr>
        <sz val="10"/>
        <rFont val="Times New Roman"/>
        <family val="1"/>
      </rPr>
      <t xml:space="preserve"> Revised</t>
    </r>
  </si>
  <si>
    <r>
      <t>1</t>
    </r>
    <r>
      <rPr>
        <sz val="10"/>
        <rFont val="Times New Roman"/>
        <family val="1"/>
      </rPr>
      <t xml:space="preserve"> Revised</t>
    </r>
  </si>
  <si>
    <t xml:space="preserve">    Wheat :   </t>
  </si>
  <si>
    <t xml:space="preserve">    Dairy products :     </t>
  </si>
  <si>
    <t xml:space="preserve">    Fixed vegetable edible oils and fats :    </t>
  </si>
  <si>
    <t>Total freeport imports</t>
  </si>
  <si>
    <t xml:space="preserve"> 9 - Commodities  not elsewhere classified</t>
  </si>
  <si>
    <t>Total freeport re-exports</t>
  </si>
  <si>
    <t>- 15 -</t>
  </si>
  <si>
    <t>Malaysia</t>
  </si>
  <si>
    <t>Thailand</t>
  </si>
  <si>
    <t xml:space="preserve">          Myanmar</t>
  </si>
  <si>
    <t>- 26 -</t>
  </si>
  <si>
    <t>- 27 -</t>
  </si>
  <si>
    <t>- 28 -</t>
  </si>
  <si>
    <t>- 24 -</t>
  </si>
  <si>
    <t>- 8 -</t>
  </si>
  <si>
    <t>Ivory Coast</t>
  </si>
  <si>
    <t>- 16 -</t>
  </si>
  <si>
    <t>- 23 -</t>
  </si>
  <si>
    <t xml:space="preserve">                Quantity: (Number)</t>
  </si>
  <si>
    <t>Czech Republic</t>
  </si>
  <si>
    <t>Mayotte</t>
  </si>
  <si>
    <t>New Zealand</t>
  </si>
  <si>
    <t>Phillipines</t>
  </si>
  <si>
    <t>Panama</t>
  </si>
  <si>
    <t xml:space="preserve">    Meat and meat preparations :     </t>
  </si>
  <si>
    <t>Quantity: (Thousand Number)</t>
  </si>
  <si>
    <t xml:space="preserve">                Value (c.i.f): Million Rupees</t>
  </si>
  <si>
    <t xml:space="preserve"> 9 - Commodities &amp; transactions, n.e.s.</t>
  </si>
  <si>
    <t xml:space="preserve"> 7 - Machinery &amp; transport equipment</t>
  </si>
  <si>
    <t xml:space="preserve"> 2nd Qr </t>
  </si>
  <si>
    <t xml:space="preserve"> 1st Qr </t>
  </si>
  <si>
    <t>SITC section/description</t>
  </si>
  <si>
    <t>- 21 -</t>
  </si>
  <si>
    <t xml:space="preserve">Meat and meat preparations  </t>
  </si>
  <si>
    <t xml:space="preserve">Dairy products and bird's eggs  </t>
  </si>
  <si>
    <t xml:space="preserve">Fish and fish preparations  </t>
  </si>
  <si>
    <t xml:space="preserve">Wheat  </t>
  </si>
  <si>
    <t xml:space="preserve">Rice  </t>
  </si>
  <si>
    <t xml:space="preserve">Wheaten flour  </t>
  </si>
  <si>
    <t xml:space="preserve">Cereal preparations  </t>
  </si>
  <si>
    <t xml:space="preserve">Vegetables and fruits </t>
  </si>
  <si>
    <t xml:space="preserve">Beverages  </t>
  </si>
  <si>
    <t xml:space="preserve">Tobacco &amp; tobacco manufactures  </t>
  </si>
  <si>
    <t xml:space="preserve">Cork and wood </t>
  </si>
  <si>
    <t xml:space="preserve">Textile fibres  </t>
  </si>
  <si>
    <t xml:space="preserve">Refined petroleum products   </t>
  </si>
  <si>
    <t xml:space="preserve">Gas, natural and manufactured  </t>
  </si>
  <si>
    <t xml:space="preserve">Fixed vegetables oils &amp; fats   </t>
  </si>
  <si>
    <t xml:space="preserve">Dyeing &amp; tanning materials  </t>
  </si>
  <si>
    <t xml:space="preserve">Medicinal &amp; pharmaceutical products  </t>
  </si>
  <si>
    <t xml:space="preserve">Fertilisers  </t>
  </si>
  <si>
    <t xml:space="preserve">Plastics in primary forms   </t>
  </si>
  <si>
    <t xml:space="preserve">Plastics in non-primary forms  </t>
  </si>
  <si>
    <t xml:space="preserve">Paper, paperboard &amp; articles thereof  </t>
  </si>
  <si>
    <t xml:space="preserve">Textile yarn  </t>
  </si>
  <si>
    <t xml:space="preserve">Cotton fabrics  </t>
  </si>
  <si>
    <t xml:space="preserve">Other textile fabrics   </t>
  </si>
  <si>
    <t xml:space="preserve">Cement  </t>
  </si>
  <si>
    <t xml:space="preserve">Pearls, precious &amp; semi-precious stones  </t>
  </si>
  <si>
    <t xml:space="preserve">Iron and steel </t>
  </si>
  <si>
    <t xml:space="preserve">Manufactures of metal, n.e.s. </t>
  </si>
  <si>
    <t xml:space="preserve">Power generating machinery &amp; equipment   </t>
  </si>
  <si>
    <t xml:space="preserve">Machinery specialised for particular industries  </t>
  </si>
  <si>
    <t xml:space="preserve">General industrial machinery &amp; equipment, n.e.s., &amp; machine parts, n.e.s  </t>
  </si>
  <si>
    <t xml:space="preserve">Office machines &amp; automatic data processing machines  </t>
  </si>
  <si>
    <t xml:space="preserve">Telecommunications &amp; sound recording  &amp; reproducing apparatus &amp; equipment  </t>
  </si>
  <si>
    <t xml:space="preserve">Electrical machinery, apparatus &amp; appliances, n.e.s., &amp; electrical parts of household type  </t>
  </si>
  <si>
    <t xml:space="preserve">Road vehicles  </t>
  </si>
  <si>
    <t xml:space="preserve">Aircraft , marine vessels and parts  </t>
  </si>
  <si>
    <t xml:space="preserve">Prefabricated buildings; sanitary plumbing, heating &amp; lighting fixtures &amp; fittings, n.e.s  </t>
  </si>
  <si>
    <t xml:space="preserve">Articles of apparel and clothing </t>
  </si>
  <si>
    <t xml:space="preserve">Footwear   </t>
  </si>
  <si>
    <t xml:space="preserve">Professional, scientific &amp; controlling instruments &amp; apparatus, n.e.s  </t>
  </si>
  <si>
    <t xml:space="preserve">Watches and clocks &amp; optical goods   </t>
  </si>
  <si>
    <t xml:space="preserve">Printed matter  </t>
  </si>
  <si>
    <t xml:space="preserve">Articles n.e.s., of plastic  </t>
  </si>
  <si>
    <t xml:space="preserve">Jewellery, goldsmiths' &amp; silversmiths' wares, n.e.s  </t>
  </si>
  <si>
    <t xml:space="preserve">        Fish and fish preparations  </t>
  </si>
  <si>
    <r>
      <t xml:space="preserve">        </t>
    </r>
    <r>
      <rPr>
        <i/>
        <sz val="10"/>
        <rFont val="Times New Roman"/>
        <family val="1"/>
      </rPr>
      <t xml:space="preserve">Telecommunications equipment, n.e.s; &amp; parts, n.e.s, &amp; accessories etc. </t>
    </r>
  </si>
  <si>
    <t>- 25 -</t>
  </si>
  <si>
    <t>Asia (cont'd)</t>
  </si>
  <si>
    <t xml:space="preserve">          Singapore</t>
  </si>
  <si>
    <t xml:space="preserve">          Thailand</t>
  </si>
  <si>
    <t xml:space="preserve">          United Arab Emirates</t>
  </si>
  <si>
    <t xml:space="preserve">          Vietnam</t>
  </si>
  <si>
    <t xml:space="preserve">          Cameroon</t>
  </si>
  <si>
    <t xml:space="preserve">          Congo</t>
  </si>
  <si>
    <t xml:space="preserve">          Egypt</t>
  </si>
  <si>
    <t xml:space="preserve">          Kenya</t>
  </si>
  <si>
    <t xml:space="preserve">          Madagascar</t>
  </si>
  <si>
    <t xml:space="preserve">          Mali</t>
  </si>
  <si>
    <t xml:space="preserve">          Morocco</t>
  </si>
  <si>
    <t xml:space="preserve">          Mozambique</t>
  </si>
  <si>
    <t xml:space="preserve">          Reunion</t>
  </si>
  <si>
    <t xml:space="preserve">          Seychelles</t>
  </si>
  <si>
    <t xml:space="preserve">          South Africa</t>
  </si>
  <si>
    <t xml:space="preserve">          Swaziland</t>
  </si>
  <si>
    <t xml:space="preserve">          Tanzania</t>
  </si>
  <si>
    <t xml:space="preserve">          Zambia</t>
  </si>
  <si>
    <t xml:space="preserve">          Zimbabwe</t>
  </si>
  <si>
    <t xml:space="preserve">          Argentina</t>
  </si>
  <si>
    <t xml:space="preserve">          Brazil</t>
  </si>
  <si>
    <t xml:space="preserve">          Canada</t>
  </si>
  <si>
    <t xml:space="preserve">          Chile</t>
  </si>
  <si>
    <t xml:space="preserve">          Mexico</t>
  </si>
  <si>
    <t xml:space="preserve">          U. S. A.</t>
  </si>
  <si>
    <t xml:space="preserve">          Australia</t>
  </si>
  <si>
    <t xml:space="preserve">          New Zealand</t>
  </si>
  <si>
    <t xml:space="preserve">        Fish and fish preparations   </t>
  </si>
  <si>
    <t xml:space="preserve">        Live primates  </t>
  </si>
  <si>
    <t xml:space="preserve">        Pearls, precious &amp; semi-precious stones  </t>
  </si>
  <si>
    <t xml:space="preserve">        Textile yarns, fabrics, and made up articles   </t>
  </si>
  <si>
    <t xml:space="preserve">        Corks &amp; wood manufactures  </t>
  </si>
  <si>
    <t xml:space="preserve">       Jewellery, goldsmiths' &amp; silversmiths' wares   </t>
  </si>
  <si>
    <t xml:space="preserve">       Miscellaneous manufactured articles n.e.s.  </t>
  </si>
  <si>
    <t xml:space="preserve">       Cane Sugar  </t>
  </si>
  <si>
    <t xml:space="preserve">      Cut flowers and foliage  </t>
  </si>
  <si>
    <t xml:space="preserve">       Articles of apparel &amp; clothing accessories    </t>
  </si>
  <si>
    <t xml:space="preserve">       Optical goods, n.e.s. </t>
  </si>
  <si>
    <t xml:space="preserve">       Travel goods, handbags &amp; similar containers  </t>
  </si>
  <si>
    <t xml:space="preserve">       Watches &amp; clocks  </t>
  </si>
  <si>
    <t xml:space="preserve">       Toys, games &amp; sporting goods  </t>
  </si>
  <si>
    <t xml:space="preserve">        Fish and fish preparations </t>
  </si>
  <si>
    <t xml:space="preserve">        Textile yarns, fabrics, and made up articles </t>
  </si>
  <si>
    <t xml:space="preserve">        Pearls, precious &amp; semi-precious stones </t>
  </si>
  <si>
    <t xml:space="preserve">        Corks &amp; wood manufactures </t>
  </si>
  <si>
    <t xml:space="preserve">       Articles of apparel &amp; clothing accessories </t>
  </si>
  <si>
    <t xml:space="preserve">       Travel goods, handbags &amp; similar containers </t>
  </si>
  <si>
    <t xml:space="preserve">       Watches &amp; clocks </t>
  </si>
  <si>
    <t xml:space="preserve">       Toys, games &amp; sporting goods </t>
  </si>
  <si>
    <t xml:space="preserve">       Jewellery, goldsmiths' &amp; silversmiths' wares </t>
  </si>
  <si>
    <t xml:space="preserve">       Miscellaneous manufactured articles n.e.s. </t>
  </si>
  <si>
    <r>
      <t xml:space="preserve">        </t>
    </r>
    <r>
      <rPr>
        <i/>
        <sz val="10"/>
        <rFont val="Times New Roman"/>
        <family val="1"/>
      </rPr>
      <t xml:space="preserve">Telecommunications equipment, n.e.s; &amp; parts, n.e.s, &amp; accessories etc.  </t>
    </r>
  </si>
  <si>
    <t xml:space="preserve">       Articles of apparel &amp; clothing accessories  </t>
  </si>
  <si>
    <t xml:space="preserve"> 6 - Manufactured goods classified chiefly </t>
  </si>
  <si>
    <t xml:space="preserve">      by material</t>
  </si>
  <si>
    <r>
      <t xml:space="preserve">             </t>
    </r>
    <r>
      <rPr>
        <b/>
        <u val="single"/>
        <sz val="10"/>
        <rFont val="Times New Roman"/>
        <family val="1"/>
      </rPr>
      <t xml:space="preserve"> All sections</t>
    </r>
  </si>
  <si>
    <r>
      <t>1</t>
    </r>
    <r>
      <rPr>
        <sz val="10"/>
        <rFont val="Times New Roman"/>
        <family val="1"/>
      </rPr>
      <t xml:space="preserve">  Excluding Ship's  stores &amp; Bunkers     </t>
    </r>
  </si>
  <si>
    <t xml:space="preserve"> principally designed for the transport of persons:  </t>
  </si>
  <si>
    <t xml:space="preserve"> 5 - Chemicals &amp; related products,  n.e.s.</t>
  </si>
  <si>
    <t xml:space="preserve">        Textile yarns, fabrics, and made  up articles  </t>
  </si>
  <si>
    <t>- 7 -</t>
  </si>
  <si>
    <r>
      <t xml:space="preserve">Hong Kong  (S.A.R) </t>
    </r>
    <r>
      <rPr>
        <vertAlign val="superscript"/>
        <sz val="10"/>
        <rFont val="Times New Roman"/>
        <family val="1"/>
      </rPr>
      <t>3</t>
    </r>
  </si>
  <si>
    <t xml:space="preserve">    Rice :    </t>
  </si>
  <si>
    <t xml:space="preserve">Quantity: (Thousand tonnes) </t>
  </si>
  <si>
    <t xml:space="preserve">    Fish and fish preparations :    </t>
  </si>
  <si>
    <t xml:space="preserve">    Refined petroleum products :   </t>
  </si>
  <si>
    <t xml:space="preserve">    Medicinal and pharmaceutical products :  </t>
  </si>
  <si>
    <t xml:space="preserve">    Cotton fabrics :   </t>
  </si>
  <si>
    <t xml:space="preserve">    Iron and steel :    </t>
  </si>
  <si>
    <t xml:space="preserve">   Motor cars and other motor vehicles   </t>
  </si>
  <si>
    <t xml:space="preserve">    Cement : </t>
  </si>
  <si>
    <t xml:space="preserve">IMPORTS </t>
  </si>
  <si>
    <t>Value    (c.i.f)</t>
  </si>
  <si>
    <t>Value  (f.o.b)</t>
  </si>
  <si>
    <t xml:space="preserve"> 3rd Qr</t>
  </si>
  <si>
    <t xml:space="preserve"> 3rd Qr </t>
  </si>
  <si>
    <t xml:space="preserve">3rd Qr </t>
  </si>
  <si>
    <t>S.I.T.C. section/description</t>
  </si>
  <si>
    <t xml:space="preserve">    of which:</t>
  </si>
  <si>
    <t xml:space="preserve">       Cane sugar </t>
  </si>
  <si>
    <t xml:space="preserve">       Live Primates  </t>
  </si>
  <si>
    <t xml:space="preserve">       Fish and fish preparations  </t>
  </si>
  <si>
    <t xml:space="preserve"> 1 - Beverages &amp; Tobacco</t>
  </si>
  <si>
    <t xml:space="preserve">       Cut flowers and foliage </t>
  </si>
  <si>
    <t xml:space="preserve"> 5 - Chemicals and related products, n.e.s.</t>
  </si>
  <si>
    <t xml:space="preserve"> 6 - Manufactured goods classified chiefly by material</t>
  </si>
  <si>
    <t xml:space="preserve">       Textile yarns, fabrics, made up articles  </t>
  </si>
  <si>
    <t xml:space="preserve">       Pearls, precious &amp; semi-precious stones  </t>
  </si>
  <si>
    <t xml:space="preserve">       Corks &amp; wood manufactures  </t>
  </si>
  <si>
    <t xml:space="preserve"> 8 - Miscellaneous manufactured goods</t>
  </si>
  <si>
    <t xml:space="preserve">       Optical goods n.e.s. </t>
  </si>
  <si>
    <t xml:space="preserve"> 9 - Commodities, n.e.s</t>
  </si>
  <si>
    <t xml:space="preserve">            -.-</t>
  </si>
  <si>
    <t>- 29 -</t>
  </si>
  <si>
    <t>SADC States</t>
  </si>
  <si>
    <t>Angola</t>
  </si>
  <si>
    <t>D.R Congo</t>
  </si>
  <si>
    <t>- 9 -</t>
  </si>
  <si>
    <t>- 10 -</t>
  </si>
  <si>
    <t>FREEPORT STATISTICS</t>
  </si>
  <si>
    <r>
      <t xml:space="preserve">Hong Kong  (S.A.R) </t>
    </r>
    <r>
      <rPr>
        <vertAlign val="superscript"/>
        <sz val="10"/>
        <rFont val="Times New Roman"/>
        <family val="1"/>
      </rPr>
      <t>4</t>
    </r>
  </si>
  <si>
    <t>Value(c.i.f): R Million</t>
  </si>
  <si>
    <t>Value (f.o.b.) :  R Million</t>
  </si>
  <si>
    <r>
      <t xml:space="preserve">2012 </t>
    </r>
    <r>
      <rPr>
        <b/>
        <vertAlign val="superscript"/>
        <sz val="10"/>
        <rFont val="Times New Roman"/>
        <family val="1"/>
      </rPr>
      <t>2</t>
    </r>
  </si>
  <si>
    <t xml:space="preserve">       of which :</t>
  </si>
  <si>
    <t xml:space="preserve"> 9 - Commodities &amp; transactions not elsewhere classified </t>
  </si>
  <si>
    <r>
      <t xml:space="preserve">          Hong Kong  (S.A.R) </t>
    </r>
    <r>
      <rPr>
        <vertAlign val="superscript"/>
        <sz val="10"/>
        <rFont val="Times New Roman"/>
        <family val="1"/>
      </rPr>
      <t>3</t>
    </r>
  </si>
  <si>
    <t>- 11 -</t>
  </si>
  <si>
    <t>- 13 -</t>
  </si>
  <si>
    <t xml:space="preserve">         </t>
  </si>
  <si>
    <t xml:space="preserve">                                 Value(f.o.b): R Million</t>
  </si>
  <si>
    <t xml:space="preserve">                      Value (f.o.b.) :  R Million</t>
  </si>
  <si>
    <t xml:space="preserve"> Export Oriented Enterprises </t>
  </si>
  <si>
    <t xml:space="preserve">  Value: R Million </t>
  </si>
  <si>
    <t xml:space="preserve">                                                 Value (f.o.b): R Million</t>
  </si>
  <si>
    <t xml:space="preserve">                                   Value (f.o.b): R Million</t>
  </si>
  <si>
    <t xml:space="preserve">                                        Value (f.o.b): R Million</t>
  </si>
  <si>
    <t xml:space="preserve">                                  Value (f.o.b): R Million</t>
  </si>
  <si>
    <r>
      <t>2013</t>
    </r>
    <r>
      <rPr>
        <b/>
        <vertAlign val="superscript"/>
        <sz val="10"/>
        <rFont val="Times New Roman"/>
        <family val="1"/>
      </rPr>
      <t xml:space="preserve"> 2</t>
    </r>
  </si>
  <si>
    <r>
      <t xml:space="preserve">2013 </t>
    </r>
    <r>
      <rPr>
        <b/>
        <vertAlign val="superscript"/>
        <sz val="10"/>
        <rFont val="Times New Roman"/>
        <family val="1"/>
      </rPr>
      <t>2</t>
    </r>
  </si>
  <si>
    <t xml:space="preserve">     Value(c.i.f): R Million</t>
  </si>
  <si>
    <t xml:space="preserve">                         Value(f.o.b): R Million</t>
  </si>
  <si>
    <r>
      <t xml:space="preserve">2013 </t>
    </r>
    <r>
      <rPr>
        <b/>
        <vertAlign val="superscript"/>
        <sz val="10"/>
        <rFont val="Times New Roman"/>
        <family val="1"/>
      </rPr>
      <t>3</t>
    </r>
  </si>
  <si>
    <t>Value:  R Million</t>
  </si>
  <si>
    <t xml:space="preserve"> Exports of goods</t>
  </si>
  <si>
    <t xml:space="preserve">                         Value (f.o.b): R Million</t>
  </si>
  <si>
    <t>Table 14 - Trade with African, Caribbean and Pacific (ACP) States, 2012 - 2013</t>
  </si>
  <si>
    <t>Table 14 (cont'd) - Trade with African, Caribbean and Pacific (ACP) States, 2012 - 2013</t>
  </si>
  <si>
    <t>Table 15 - Trade with COMESA States, 2012 - 2013</t>
  </si>
  <si>
    <t>Table 16 - Trade with SADC States, 2012 - 2013</t>
  </si>
  <si>
    <r>
      <t>2</t>
    </r>
    <r>
      <rPr>
        <sz val="10"/>
        <rFont val="Times New Roman"/>
        <family val="1"/>
      </rPr>
      <t xml:space="preserve"> Provisional </t>
    </r>
  </si>
  <si>
    <r>
      <t>2</t>
    </r>
    <r>
      <rPr>
        <sz val="10"/>
        <rFont val="Times New Roman"/>
        <family val="1"/>
      </rPr>
      <t xml:space="preserve"> Provisional</t>
    </r>
  </si>
  <si>
    <r>
      <t xml:space="preserve"> 1</t>
    </r>
    <r>
      <rPr>
        <sz val="10"/>
        <rFont val="Times New Roman"/>
        <family val="1"/>
      </rPr>
      <t xml:space="preserve"> Revised                     </t>
    </r>
    <r>
      <rPr>
        <vertAlign val="superscript"/>
        <sz val="10"/>
        <rFont val="Times New Roman"/>
        <family val="1"/>
      </rPr>
      <t xml:space="preserve"> 2</t>
    </r>
    <r>
      <rPr>
        <sz val="10"/>
        <rFont val="Times New Roman"/>
        <family val="1"/>
      </rPr>
      <t xml:space="preserve"> Provisional </t>
    </r>
  </si>
  <si>
    <r>
      <t>1</t>
    </r>
    <r>
      <rPr>
        <sz val="10"/>
        <rFont val="Times New Roman"/>
        <family val="1"/>
      </rPr>
      <t xml:space="preserve"> Revised                      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Provisional  </t>
    </r>
  </si>
  <si>
    <r>
      <t>1</t>
    </r>
    <r>
      <rPr>
        <sz val="10"/>
        <rFont val="Times New Roman"/>
        <family val="1"/>
      </rPr>
      <t xml:space="preserve"> Revised                 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Provisional </t>
    </r>
  </si>
  <si>
    <r>
      <t>1</t>
    </r>
    <r>
      <rPr>
        <sz val="10"/>
        <rFont val="Times New Roman"/>
        <family val="1"/>
      </rPr>
      <t xml:space="preserve"> Revised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Provisional </t>
    </r>
  </si>
  <si>
    <r>
      <t>1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Excluding Ship's stores and Bunkers </t>
    </r>
    <r>
      <rPr>
        <vertAlign val="superscript"/>
        <sz val="10"/>
        <rFont val="Times New Roman"/>
        <family val="1"/>
      </rPr>
      <t xml:space="preserve">            2 </t>
    </r>
    <r>
      <rPr>
        <sz val="10"/>
        <rFont val="Times New Roman"/>
        <family val="1"/>
      </rPr>
      <t xml:space="preserve">Revised           </t>
    </r>
    <r>
      <rPr>
        <vertAlign val="superscript"/>
        <sz val="10"/>
        <rFont val="Times New Roman"/>
        <family val="1"/>
      </rPr>
      <t xml:space="preserve"> 3</t>
    </r>
    <r>
      <rPr>
        <sz val="10"/>
        <rFont val="Times New Roman"/>
        <family val="1"/>
      </rPr>
      <t xml:space="preserve"> Provisional </t>
    </r>
  </si>
  <si>
    <r>
      <t>1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Excluding Ship's stores and Bunkers </t>
    </r>
    <r>
      <rPr>
        <vertAlign val="superscript"/>
        <sz val="10"/>
        <rFont val="Times New Roman"/>
        <family val="1"/>
      </rPr>
      <t xml:space="preserve">            2 </t>
    </r>
    <r>
      <rPr>
        <sz val="10"/>
        <rFont val="Times New Roman"/>
        <family val="1"/>
      </rPr>
      <t xml:space="preserve">Revised         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Provisional </t>
    </r>
  </si>
  <si>
    <r>
      <t>1</t>
    </r>
    <r>
      <rPr>
        <sz val="10"/>
        <rFont val="Times New Roman"/>
        <family val="1"/>
      </rPr>
      <t xml:space="preserve"> Revised               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Provisional                     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Special Administrative Region of China</t>
    </r>
  </si>
  <si>
    <r>
      <t>1</t>
    </r>
    <r>
      <rPr>
        <sz val="9"/>
        <rFont val="Times New Roman"/>
        <family val="1"/>
      </rPr>
      <t xml:space="preserve"> Revised                     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Provisional                                  </t>
    </r>
    <r>
      <rPr>
        <vertAlign val="superscript"/>
        <sz val="9"/>
        <rFont val="Times New Roman"/>
        <family val="1"/>
      </rPr>
      <t xml:space="preserve">3 </t>
    </r>
    <r>
      <rPr>
        <sz val="9"/>
        <rFont val="Times New Roman"/>
        <family val="1"/>
      </rPr>
      <t>Special Administrative Region of China</t>
    </r>
  </si>
  <si>
    <r>
      <t xml:space="preserve">          </t>
    </r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Special Administrative Region of China</t>
    </r>
  </si>
  <si>
    <r>
      <t xml:space="preserve">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Revised</t>
    </r>
  </si>
  <si>
    <r>
      <t xml:space="preserve">   3</t>
    </r>
    <r>
      <rPr>
        <sz val="10"/>
        <rFont val="Times New Roman"/>
        <family val="1"/>
      </rPr>
      <t xml:space="preserve"> Provisional </t>
    </r>
  </si>
  <si>
    <r>
      <t xml:space="preserve">2 </t>
    </r>
    <r>
      <rPr>
        <sz val="10"/>
        <rFont val="Times New Roman"/>
        <family val="1"/>
      </rPr>
      <t xml:space="preserve">Provisional </t>
    </r>
  </si>
  <si>
    <r>
      <t xml:space="preserve">2012 </t>
    </r>
    <r>
      <rPr>
        <b/>
        <vertAlign val="superscript"/>
        <sz val="10"/>
        <rFont val="Times New Roman"/>
        <family val="1"/>
      </rPr>
      <t>1</t>
    </r>
  </si>
  <si>
    <r>
      <t>2012</t>
    </r>
    <r>
      <rPr>
        <b/>
        <vertAlign val="superscript"/>
        <sz val="10"/>
        <rFont val="Times New Roman"/>
        <family val="1"/>
      </rPr>
      <t xml:space="preserve"> 1</t>
    </r>
  </si>
  <si>
    <r>
      <t xml:space="preserve">1 </t>
    </r>
    <r>
      <rPr>
        <sz val="10"/>
        <rFont val="Times New Roman"/>
        <family val="1"/>
      </rPr>
      <t xml:space="preserve">Revised                                  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</si>
  <si>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Provisional 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</si>
  <si>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Excluding Ship's stores and Bunkers </t>
    </r>
  </si>
  <si>
    <r>
      <t>Exports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: value(f.o.b)</t>
    </r>
  </si>
  <si>
    <t xml:space="preserve">             -</t>
  </si>
  <si>
    <t xml:space="preserve">                  -</t>
  </si>
  <si>
    <t xml:space="preserve">           -</t>
  </si>
  <si>
    <t>Table 1 -  Summary of External Trade, 2012 - 2013</t>
  </si>
  <si>
    <t>Table 2 - Imports and exports of the Freeport Zone, 2012 - 2013</t>
  </si>
  <si>
    <t>Table 5 - Re-exports of main commodities by section, 2012 - 2013</t>
  </si>
  <si>
    <t xml:space="preserve"> 4th Qr</t>
  </si>
  <si>
    <t>Table 10 (cont'd) - Total imports of main commodities by section, 2012 - 2013</t>
  </si>
  <si>
    <t>Table 10 - Total imports of main commodities by section, 2012 - 2013</t>
  </si>
  <si>
    <t xml:space="preserve"> 4th Qr </t>
  </si>
  <si>
    <r>
      <t>Table 7 - Total exports</t>
    </r>
    <r>
      <rPr>
        <b/>
        <vertAlign val="superscript"/>
        <sz val="9"/>
        <rFont val="Times New Roman"/>
        <family val="1"/>
      </rPr>
      <t>1</t>
    </r>
    <r>
      <rPr>
        <b/>
        <sz val="14"/>
        <rFont val="Times New Roman"/>
        <family val="1"/>
      </rPr>
      <t xml:space="preserve"> by country of destination, 2012 - 2013</t>
    </r>
  </si>
  <si>
    <t>Table 8 - Domestic exports by country of destination, 2012 - 2013</t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</si>
  <si>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Provisional</t>
    </r>
  </si>
  <si>
    <t xml:space="preserve">4th Qr </t>
  </si>
  <si>
    <t>Table 12 - Freeport imports of main commodities by section, 2012 - 2013</t>
  </si>
  <si>
    <t>Table 11 - Imports of selected commodities, 2012 - 2013</t>
  </si>
  <si>
    <t>Table 13 (cont'd) - Imports by country of origin, 2012 - 2013</t>
  </si>
  <si>
    <t>Table 13 - Imports by country of origin, 2012 - 2013</t>
  </si>
  <si>
    <r>
      <t>Table 3 - Exports</t>
    </r>
    <r>
      <rPr>
        <b/>
        <vertAlign val="superscript"/>
        <sz val="10"/>
        <rFont val="Times New Roman"/>
        <family val="1"/>
      </rPr>
      <t>1</t>
    </r>
    <r>
      <rPr>
        <b/>
        <sz val="14"/>
        <rFont val="Times New Roman"/>
        <family val="1"/>
      </rPr>
      <t xml:space="preserve"> of main commodities by section, 2012 - 2013</t>
    </r>
  </si>
  <si>
    <r>
      <t>Table 3 (cont'd) - Exports</t>
    </r>
    <r>
      <rPr>
        <b/>
        <vertAlign val="superscript"/>
        <sz val="10"/>
        <rFont val="Times New Roman"/>
        <family val="1"/>
      </rPr>
      <t>1</t>
    </r>
    <r>
      <rPr>
        <b/>
        <sz val="14"/>
        <rFont val="Times New Roman"/>
        <family val="1"/>
      </rPr>
      <t xml:space="preserve"> of main commodities by section, 2012 - 2013</t>
    </r>
  </si>
  <si>
    <t>Table 4 - Domestic  exports of main commodities by section, 2012 - 2013</t>
  </si>
  <si>
    <t>Table 4 (cont'd) - Domestic  exports of main commodities by section, 2012 - 2013</t>
  </si>
  <si>
    <t>Table 5 (cont'd) - Re-exports of main commodities by section, 2012 - 2013</t>
  </si>
  <si>
    <t>Changes</t>
  </si>
  <si>
    <t>Q413/Q313</t>
  </si>
  <si>
    <t>Q413/Q412</t>
  </si>
  <si>
    <t>Yr13/Yr12</t>
  </si>
  <si>
    <t>Note : Imports figures for 2013 have been updated</t>
  </si>
  <si>
    <t>Table 6 - Freeport re-exports of main commodities by section, 2012 - 2013</t>
  </si>
  <si>
    <t>Table 9 - Re-exports by country of destination, 2012 - 2013</t>
  </si>
  <si>
    <t>Table 10 (cont'd) - Total imports of main commodities by section, 2012  - 2013</t>
  </si>
  <si>
    <t xml:space="preserve">      Value :  R Thousands</t>
  </si>
  <si>
    <t xml:space="preserve">         Value :  R Thousands</t>
  </si>
  <si>
    <t xml:space="preserve">                     Value(f.o.b): R Million</t>
  </si>
  <si>
    <r>
      <t xml:space="preserve">         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Special Administrative Region of China</t>
    </r>
  </si>
  <si>
    <t xml:space="preserve">        Value :  R Thousands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</si>
</sst>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\ \ "/>
    <numFmt numFmtId="173" formatCode="#,##0\ \ "/>
    <numFmt numFmtId="174" formatCode="#,##0\ "/>
    <numFmt numFmtId="175" formatCode="#,##0\ \ \ \ \ "/>
    <numFmt numFmtId="176" formatCode="#,##0\ \ \ \ "/>
    <numFmt numFmtId="177" formatCode="\ \ \ \ \ \ \ \ \ \ General"/>
    <numFmt numFmtId="178" formatCode="0.0"/>
    <numFmt numFmtId="179" formatCode="\ \ \ \ \ \ \ \-\ \ "/>
    <numFmt numFmtId="180" formatCode="\ \ \ \ \ \ \ \ \ \-\ \ "/>
    <numFmt numFmtId="181" formatCode="\ \ \ \ \ \ \-\ \ "/>
    <numFmt numFmtId="182" formatCode="\ \ \ \ \ \ \ \ \ \-\ \ \ \ "/>
    <numFmt numFmtId="183" formatCode="\ \ \ \ \ \ \-\ \ \ \ "/>
    <numFmt numFmtId="184" formatCode="#,##0\ \ \ \ \ \ \ "/>
    <numFmt numFmtId="185" formatCode="\ #,##0\ \ "/>
    <numFmt numFmtId="186" formatCode="\ \ \ \ \ \-\ \ \ \ "/>
    <numFmt numFmtId="187" formatCode="#,##0\ \ \ \ \ \ \ \ "/>
    <numFmt numFmtId="188" formatCode="General\ \ "/>
    <numFmt numFmtId="189" formatCode="\ \ \ \ \ \ \ \ \ \ \ \-\ \ "/>
    <numFmt numFmtId="190" formatCode="\ #,##0"/>
    <numFmt numFmtId="191" formatCode="#,##0.000"/>
    <numFmt numFmtId="192" formatCode="000"/>
    <numFmt numFmtId="193" formatCode="00"/>
    <numFmt numFmtId="194" formatCode="000.0"/>
    <numFmt numFmtId="195" formatCode="0.000"/>
  </numFmts>
  <fonts count="82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i/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4"/>
      <name val="Times New Roman"/>
      <family val="1"/>
    </font>
    <font>
      <b/>
      <vertAlign val="superscript"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sz val="8"/>
      <name val="Helv"/>
      <family val="0"/>
    </font>
    <font>
      <sz val="9.75"/>
      <color indexed="8"/>
      <name val="Times New Roman"/>
      <family val="1"/>
    </font>
    <font>
      <i/>
      <sz val="9.75"/>
      <color indexed="8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4"/>
      <name val="Times New Roman"/>
      <family val="1"/>
    </font>
    <font>
      <sz val="10"/>
      <color indexed="8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10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610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 vertical="center"/>
    </xf>
    <xf numFmtId="0" fontId="5" fillId="0" borderId="0" xfId="0" applyFont="1" applyAlignment="1">
      <alignment/>
    </xf>
    <xf numFmtId="0" fontId="4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6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0" fontId="76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9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9" fillId="0" borderId="14" xfId="0" applyFont="1" applyBorder="1" applyAlignment="1">
      <alignment wrapText="1"/>
    </xf>
    <xf numFmtId="0" fontId="5" fillId="0" borderId="11" xfId="0" applyFont="1" applyBorder="1" applyAlignment="1">
      <alignment horizontal="left" vertical="center" wrapText="1"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176" fontId="4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4" fillId="0" borderId="11" xfId="0" applyFont="1" applyBorder="1" applyAlignment="1">
      <alignment/>
    </xf>
    <xf numFmtId="0" fontId="12" fillId="0" borderId="0" xfId="0" applyFont="1" applyAlignment="1">
      <alignment horizontal="left" vertical="center"/>
    </xf>
    <xf numFmtId="0" fontId="22" fillId="0" borderId="17" xfId="0" applyFont="1" applyBorder="1" applyAlignment="1">
      <alignment horizontal="center" vertical="center"/>
    </xf>
    <xf numFmtId="3" fontId="22" fillId="0" borderId="17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17" xfId="0" applyFont="1" applyBorder="1" applyAlignment="1">
      <alignment vertical="center"/>
    </xf>
    <xf numFmtId="0" fontId="4" fillId="0" borderId="14" xfId="0" applyFont="1" applyBorder="1" applyAlignment="1">
      <alignment wrapText="1"/>
    </xf>
    <xf numFmtId="0" fontId="5" fillId="0" borderId="11" xfId="0" applyFont="1" applyBorder="1" applyAlignment="1">
      <alignment/>
    </xf>
    <xf numFmtId="0" fontId="5" fillId="0" borderId="0" xfId="0" applyFont="1" applyAlignment="1">
      <alignment horizontal="left" vertical="center"/>
    </xf>
    <xf numFmtId="173" fontId="4" fillId="0" borderId="11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3" xfId="0" applyFont="1" applyBorder="1" applyAlignment="1">
      <alignment/>
    </xf>
    <xf numFmtId="0" fontId="14" fillId="0" borderId="0" xfId="0" applyFont="1" applyAlignment="1">
      <alignment/>
    </xf>
    <xf numFmtId="0" fontId="5" fillId="0" borderId="18" xfId="0" applyFont="1" applyBorder="1" applyAlignment="1">
      <alignment vertical="center"/>
    </xf>
    <xf numFmtId="176" fontId="14" fillId="0" borderId="11" xfId="0" applyNumberFormat="1" applyFont="1" applyBorder="1" applyAlignment="1">
      <alignment/>
    </xf>
    <xf numFmtId="0" fontId="15" fillId="0" borderId="19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23" fillId="0" borderId="13" xfId="0" applyFont="1" applyBorder="1" applyAlignment="1">
      <alignment/>
    </xf>
    <xf numFmtId="0" fontId="23" fillId="0" borderId="16" xfId="0" applyFont="1" applyBorder="1" applyAlignment="1">
      <alignment/>
    </xf>
    <xf numFmtId="0" fontId="12" fillId="0" borderId="0" xfId="0" applyFont="1" applyAlignment="1">
      <alignment vertical="center"/>
    </xf>
    <xf numFmtId="0" fontId="5" fillId="0" borderId="19" xfId="0" applyFont="1" applyBorder="1" applyAlignment="1">
      <alignment/>
    </xf>
    <xf numFmtId="173" fontId="9" fillId="0" borderId="14" xfId="0" applyNumberFormat="1" applyFont="1" applyBorder="1" applyAlignment="1">
      <alignment/>
    </xf>
    <xf numFmtId="0" fontId="5" fillId="0" borderId="12" xfId="0" applyFont="1" applyBorder="1" applyAlignment="1">
      <alignment vertical="top" wrapText="1"/>
    </xf>
    <xf numFmtId="0" fontId="12" fillId="0" borderId="0" xfId="0" applyFont="1" applyFill="1" applyAlignment="1">
      <alignment horizontal="left"/>
    </xf>
    <xf numFmtId="0" fontId="2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75" fillId="0" borderId="0" xfId="0" applyFont="1" applyFill="1" applyAlignment="1">
      <alignment/>
    </xf>
    <xf numFmtId="187" fontId="77" fillId="0" borderId="14" xfId="0" applyNumberFormat="1" applyFont="1" applyBorder="1" applyAlignment="1">
      <alignment horizontal="center" wrapText="1"/>
    </xf>
    <xf numFmtId="184" fontId="78" fillId="0" borderId="14" xfId="0" applyNumberFormat="1" applyFont="1" applyBorder="1" applyAlignment="1">
      <alignment horizontal="center" wrapText="1"/>
    </xf>
    <xf numFmtId="0" fontId="4" fillId="0" borderId="14" xfId="0" applyFont="1" applyBorder="1" applyAlignment="1">
      <alignment/>
    </xf>
    <xf numFmtId="0" fontId="27" fillId="0" borderId="0" xfId="0" applyFont="1" applyFill="1" applyAlignment="1" quotePrefix="1">
      <alignment horizontal="center" vertical="center" textRotation="180"/>
    </xf>
    <xf numFmtId="0" fontId="27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6" fillId="0" borderId="0" xfId="0" applyFont="1" applyFill="1" applyAlignment="1">
      <alignment/>
    </xf>
    <xf numFmtId="174" fontId="27" fillId="0" borderId="0" xfId="0" applyNumberFormat="1" applyFont="1" applyFill="1" applyAlignment="1">
      <alignment/>
    </xf>
    <xf numFmtId="0" fontId="24" fillId="0" borderId="0" xfId="0" applyFont="1" applyFill="1" applyAlignment="1" quotePrefix="1">
      <alignment horizontal="center" vertical="center" textRotation="180"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22" fillId="0" borderId="0" xfId="0" applyFont="1" applyBorder="1" applyAlignment="1">
      <alignment/>
    </xf>
    <xf numFmtId="0" fontId="4" fillId="0" borderId="20" xfId="0" applyFont="1" applyBorder="1" applyAlignment="1">
      <alignment/>
    </xf>
    <xf numFmtId="0" fontId="75" fillId="0" borderId="0" xfId="0" applyFont="1" applyAlignment="1">
      <alignment horizontal="center"/>
    </xf>
    <xf numFmtId="173" fontId="79" fillId="0" borderId="14" xfId="0" applyNumberFormat="1" applyFont="1" applyBorder="1" applyAlignment="1">
      <alignment horizontal="center"/>
    </xf>
    <xf numFmtId="3" fontId="12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173" fontId="4" fillId="0" borderId="0" xfId="0" applyNumberFormat="1" applyFont="1" applyBorder="1" applyAlignment="1" quotePrefix="1">
      <alignment/>
    </xf>
    <xf numFmtId="183" fontId="4" fillId="0" borderId="0" xfId="0" applyNumberFormat="1" applyFont="1" applyBorder="1" applyAlignment="1" quotePrefix="1">
      <alignment horizontal="center"/>
    </xf>
    <xf numFmtId="173" fontId="4" fillId="0" borderId="0" xfId="0" applyNumberFormat="1" applyFont="1" applyBorder="1" applyAlignment="1">
      <alignment/>
    </xf>
    <xf numFmtId="188" fontId="4" fillId="0" borderId="0" xfId="0" applyNumberFormat="1" applyFont="1" applyBorder="1" applyAlignment="1" quotePrefix="1">
      <alignment horizontal="right"/>
    </xf>
    <xf numFmtId="185" fontId="4" fillId="0" borderId="0" xfId="0" applyNumberFormat="1" applyFont="1" applyBorder="1" applyAlignment="1" quotePrefix="1">
      <alignment horizontal="right"/>
    </xf>
    <xf numFmtId="0" fontId="4" fillId="0" borderId="0" xfId="0" applyFont="1" applyFill="1" applyAlignment="1">
      <alignment/>
    </xf>
    <xf numFmtId="0" fontId="5" fillId="0" borderId="14" xfId="0" applyFont="1" applyFill="1" applyBorder="1" applyAlignment="1">
      <alignment/>
    </xf>
    <xf numFmtId="184" fontId="78" fillId="0" borderId="14" xfId="0" applyNumberFormat="1" applyFont="1" applyFill="1" applyBorder="1" applyAlignment="1">
      <alignment horizontal="center" wrapText="1"/>
    </xf>
    <xf numFmtId="0" fontId="4" fillId="0" borderId="18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78" fontId="4" fillId="0" borderId="12" xfId="0" applyNumberFormat="1" applyFont="1" applyFill="1" applyBorder="1" applyAlignment="1">
      <alignment/>
    </xf>
    <xf numFmtId="3" fontId="22" fillId="0" borderId="14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3" fontId="22" fillId="0" borderId="17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0" fontId="11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187" fontId="77" fillId="0" borderId="11" xfId="0" applyNumberFormat="1" applyFont="1" applyBorder="1" applyAlignment="1">
      <alignment horizont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3" fontId="12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Alignment="1" quotePrefix="1">
      <alignment horizontal="left"/>
    </xf>
    <xf numFmtId="0" fontId="4" fillId="0" borderId="17" xfId="0" applyFont="1" applyFill="1" applyBorder="1" applyAlignment="1">
      <alignment/>
    </xf>
    <xf numFmtId="0" fontId="5" fillId="0" borderId="12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2" xfId="0" applyFont="1" applyFill="1" applyBorder="1" applyAlignment="1">
      <alignment/>
    </xf>
    <xf numFmtId="0" fontId="5" fillId="0" borderId="12" xfId="0" applyFont="1" applyBorder="1" applyAlignment="1">
      <alignment horizontal="left" vertical="center" wrapText="1"/>
    </xf>
    <xf numFmtId="174" fontId="5" fillId="0" borderId="11" xfId="0" applyNumberFormat="1" applyFont="1" applyFill="1" applyBorder="1" applyAlignment="1">
      <alignment vertical="center"/>
    </xf>
    <xf numFmtId="174" fontId="4" fillId="0" borderId="0" xfId="0" applyNumberFormat="1" applyFont="1" applyFill="1" applyBorder="1" applyAlignment="1">
      <alignment/>
    </xf>
    <xf numFmtId="176" fontId="9" fillId="0" borderId="11" xfId="0" applyNumberFormat="1" applyFont="1" applyFill="1" applyBorder="1" applyAlignment="1">
      <alignment/>
    </xf>
    <xf numFmtId="174" fontId="9" fillId="0" borderId="0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3" fontId="12" fillId="0" borderId="0" xfId="0" applyNumberFormat="1" applyFont="1" applyAlignment="1">
      <alignment/>
    </xf>
    <xf numFmtId="174" fontId="4" fillId="0" borderId="0" xfId="0" applyNumberFormat="1" applyFont="1" applyBorder="1" applyAlignment="1" quotePrefix="1">
      <alignment/>
    </xf>
    <xf numFmtId="174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27" fillId="0" borderId="0" xfId="0" applyFont="1" applyAlignment="1">
      <alignment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5" fillId="0" borderId="17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22" fillId="0" borderId="18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>
      <alignment wrapText="1"/>
    </xf>
    <xf numFmtId="175" fontId="4" fillId="0" borderId="11" xfId="0" applyNumberFormat="1" applyFont="1" applyFill="1" applyBorder="1" applyAlignment="1">
      <alignment/>
    </xf>
    <xf numFmtId="175" fontId="5" fillId="0" borderId="11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/>
    </xf>
    <xf numFmtId="3" fontId="2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5" fillId="0" borderId="17" xfId="0" applyFont="1" applyFill="1" applyBorder="1" applyAlignment="1">
      <alignment vertical="center"/>
    </xf>
    <xf numFmtId="0" fontId="4" fillId="0" borderId="14" xfId="0" applyFont="1" applyFill="1" applyBorder="1" applyAlignment="1">
      <alignment wrapText="1"/>
    </xf>
    <xf numFmtId="0" fontId="5" fillId="0" borderId="11" xfId="0" applyFont="1" applyFill="1" applyBorder="1" applyAlignment="1">
      <alignment horizontal="left" wrapText="1"/>
    </xf>
    <xf numFmtId="173" fontId="5" fillId="0" borderId="0" xfId="0" applyNumberFormat="1" applyFont="1" applyFill="1" applyBorder="1" applyAlignment="1" quotePrefix="1">
      <alignment vertical="center"/>
    </xf>
    <xf numFmtId="173" fontId="14" fillId="0" borderId="0" xfId="0" applyNumberFormat="1" applyFont="1" applyFill="1" applyBorder="1" applyAlignment="1">
      <alignment/>
    </xf>
    <xf numFmtId="3" fontId="22" fillId="0" borderId="17" xfId="0" applyNumberFormat="1" applyFont="1" applyFill="1" applyBorder="1" applyAlignment="1">
      <alignment horizontal="center"/>
    </xf>
    <xf numFmtId="3" fontId="22" fillId="0" borderId="14" xfId="0" applyNumberFormat="1" applyFont="1" applyFill="1" applyBorder="1" applyAlignment="1">
      <alignment horizontal="center"/>
    </xf>
    <xf numFmtId="0" fontId="74" fillId="0" borderId="0" xfId="0" applyFont="1" applyFill="1" applyAlignment="1">
      <alignment/>
    </xf>
    <xf numFmtId="0" fontId="76" fillId="0" borderId="0" xfId="0" applyFont="1" applyFill="1" applyAlignment="1">
      <alignment/>
    </xf>
    <xf numFmtId="172" fontId="75" fillId="0" borderId="0" xfId="0" applyNumberFormat="1" applyFont="1" applyFill="1" applyAlignment="1">
      <alignment/>
    </xf>
    <xf numFmtId="0" fontId="4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/>
    </xf>
    <xf numFmtId="0" fontId="80" fillId="0" borderId="0" xfId="0" applyFont="1" applyFill="1" applyAlignment="1">
      <alignment/>
    </xf>
    <xf numFmtId="0" fontId="5" fillId="0" borderId="1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14" fillId="0" borderId="12" xfId="0" applyFont="1" applyFill="1" applyBorder="1" applyAlignment="1">
      <alignment vertical="center" wrapText="1"/>
    </xf>
    <xf numFmtId="0" fontId="81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86" fontId="20" fillId="0" borderId="0" xfId="0" applyNumberFormat="1" applyFont="1" applyFill="1" applyBorder="1" applyAlignment="1">
      <alignment/>
    </xf>
    <xf numFmtId="172" fontId="76" fillId="0" borderId="0" xfId="0" applyNumberFormat="1" applyFont="1" applyFill="1" applyAlignment="1">
      <alignment/>
    </xf>
    <xf numFmtId="0" fontId="22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9" fillId="0" borderId="18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4" xfId="0" applyFont="1" applyBorder="1" applyAlignment="1">
      <alignment horizontal="left" indent="2"/>
    </xf>
    <xf numFmtId="0" fontId="4" fillId="0" borderId="14" xfId="0" applyFont="1" applyFill="1" applyBorder="1" applyAlignment="1">
      <alignment horizontal="left" indent="2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0" fontId="4" fillId="0" borderId="0" xfId="0" applyFont="1" applyAlignment="1" quotePrefix="1">
      <alignment vertical="center" textRotation="180"/>
    </xf>
    <xf numFmtId="0" fontId="4" fillId="0" borderId="12" xfId="0" applyFont="1" applyBorder="1" applyAlignment="1">
      <alignment vertical="center"/>
    </xf>
    <xf numFmtId="0" fontId="9" fillId="0" borderId="12" xfId="0" applyFont="1" applyBorder="1" applyAlignment="1">
      <alignment/>
    </xf>
    <xf numFmtId="0" fontId="5" fillId="0" borderId="12" xfId="0" applyFont="1" applyBorder="1" applyAlignment="1">
      <alignment wrapText="1"/>
    </xf>
    <xf numFmtId="0" fontId="15" fillId="0" borderId="12" xfId="0" applyFont="1" applyBorder="1" applyAlignment="1">
      <alignment vertical="center"/>
    </xf>
    <xf numFmtId="0" fontId="4" fillId="0" borderId="20" xfId="0" applyFont="1" applyBorder="1" applyAlignment="1">
      <alignment/>
    </xf>
    <xf numFmtId="174" fontId="5" fillId="0" borderId="0" xfId="0" applyNumberFormat="1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15" fillId="0" borderId="14" xfId="0" applyFont="1" applyBorder="1" applyAlignment="1">
      <alignment vertical="center" wrapText="1"/>
    </xf>
    <xf numFmtId="0" fontId="9" fillId="0" borderId="0" xfId="0" applyFont="1" applyFill="1" applyAlignment="1">
      <alignment/>
    </xf>
    <xf numFmtId="186" fontId="77" fillId="0" borderId="11" xfId="0" applyNumberFormat="1" applyFont="1" applyBorder="1" applyAlignment="1">
      <alignment horizontal="center"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174" fontId="5" fillId="0" borderId="0" xfId="0" applyNumberFormat="1" applyFont="1" applyFill="1" applyBorder="1" applyAlignment="1">
      <alignment/>
    </xf>
    <xf numFmtId="174" fontId="4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0" applyFont="1" applyAlignment="1">
      <alignment vertical="center"/>
    </xf>
    <xf numFmtId="0" fontId="12" fillId="0" borderId="0" xfId="0" applyFont="1" applyAlignment="1" quotePrefix="1">
      <alignment horizontal="left"/>
    </xf>
    <xf numFmtId="0" fontId="32" fillId="0" borderId="0" xfId="0" applyFont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8" xfId="0" applyFont="1" applyBorder="1" applyAlignment="1">
      <alignment wrapText="1"/>
    </xf>
    <xf numFmtId="0" fontId="4" fillId="0" borderId="18" xfId="0" applyFont="1" applyBorder="1" applyAlignment="1">
      <alignment vertical="center" wrapText="1"/>
    </xf>
    <xf numFmtId="0" fontId="4" fillId="0" borderId="18" xfId="0" applyFont="1" applyFill="1" applyBorder="1" applyAlignment="1" quotePrefix="1">
      <alignment horizontal="left"/>
    </xf>
    <xf numFmtId="0" fontId="4" fillId="0" borderId="18" xfId="0" applyFont="1" applyBorder="1" applyAlignment="1">
      <alignment horizontal="left"/>
    </xf>
    <xf numFmtId="0" fontId="5" fillId="0" borderId="13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22" fillId="0" borderId="14" xfId="0" applyFont="1" applyBorder="1" applyAlignment="1">
      <alignment horizontal="centerContinuous"/>
    </xf>
    <xf numFmtId="0" fontId="4" fillId="0" borderId="11" xfId="0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177" fontId="4" fillId="0" borderId="14" xfId="0" applyNumberFormat="1" applyFont="1" applyBorder="1" applyAlignment="1">
      <alignment/>
    </xf>
    <xf numFmtId="0" fontId="4" fillId="0" borderId="11" xfId="0" applyFont="1" applyBorder="1" applyAlignment="1">
      <alignment/>
    </xf>
    <xf numFmtId="3" fontId="15" fillId="0" borderId="0" xfId="0" applyNumberFormat="1" applyFont="1" applyAlignment="1">
      <alignment/>
    </xf>
    <xf numFmtId="0" fontId="5" fillId="0" borderId="18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8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17" xfId="0" applyFont="1" applyBorder="1" applyAlignment="1">
      <alignment/>
    </xf>
    <xf numFmtId="0" fontId="31" fillId="0" borderId="0" xfId="0" applyFont="1" applyFill="1" applyAlignment="1" quotePrefix="1">
      <alignment horizontal="center" vertical="center" textRotation="180"/>
    </xf>
    <xf numFmtId="0" fontId="31" fillId="0" borderId="0" xfId="0" applyFont="1" applyFill="1" applyAlignment="1" quotePrefix="1">
      <alignment vertical="center" textRotation="180"/>
    </xf>
    <xf numFmtId="0" fontId="4" fillId="0" borderId="16" xfId="0" applyFont="1" applyFill="1" applyBorder="1" applyAlignment="1">
      <alignment/>
    </xf>
    <xf numFmtId="3" fontId="5" fillId="0" borderId="14" xfId="0" applyNumberFormat="1" applyFont="1" applyFill="1" applyBorder="1" applyAlignment="1">
      <alignment horizontal="center"/>
    </xf>
    <xf numFmtId="173" fontId="5" fillId="0" borderId="15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179" fontId="9" fillId="0" borderId="14" xfId="0" applyNumberFormat="1" applyFont="1" applyFill="1" applyBorder="1" applyAlignment="1">
      <alignment horizontal="right"/>
    </xf>
    <xf numFmtId="173" fontId="9" fillId="0" borderId="14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 quotePrefix="1">
      <alignment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/>
    </xf>
    <xf numFmtId="174" fontId="9" fillId="0" borderId="14" xfId="0" applyNumberFormat="1" applyFont="1" applyBorder="1" applyAlignment="1">
      <alignment horizontal="right"/>
    </xf>
    <xf numFmtId="180" fontId="9" fillId="0" borderId="14" xfId="0" applyNumberFormat="1" applyFont="1" applyBorder="1" applyAlignment="1">
      <alignment horizontal="right"/>
    </xf>
    <xf numFmtId="174" fontId="9" fillId="0" borderId="18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/>
    </xf>
    <xf numFmtId="174" fontId="9" fillId="0" borderId="11" xfId="0" applyNumberFormat="1" applyFont="1" applyBorder="1" applyAlignment="1">
      <alignment/>
    </xf>
    <xf numFmtId="3" fontId="4" fillId="0" borderId="22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/>
    </xf>
    <xf numFmtId="174" fontId="5" fillId="0" borderId="14" xfId="0" applyNumberFormat="1" applyFont="1" applyBorder="1" applyAlignment="1">
      <alignment/>
    </xf>
    <xf numFmtId="174" fontId="9" fillId="0" borderId="18" xfId="0" applyNumberFormat="1" applyFont="1" applyFill="1" applyBorder="1" applyAlignment="1">
      <alignment/>
    </xf>
    <xf numFmtId="173" fontId="5" fillId="0" borderId="18" xfId="0" applyNumberFormat="1" applyFont="1" applyBorder="1" applyAlignment="1">
      <alignment/>
    </xf>
    <xf numFmtId="173" fontId="9" fillId="0" borderId="18" xfId="0" applyNumberFormat="1" applyFont="1" applyBorder="1" applyAlignment="1">
      <alignment/>
    </xf>
    <xf numFmtId="185" fontId="4" fillId="0" borderId="11" xfId="0" applyNumberFormat="1" applyFont="1" applyBorder="1" applyAlignment="1">
      <alignment/>
    </xf>
    <xf numFmtId="185" fontId="4" fillId="0" borderId="16" xfId="0" applyNumberFormat="1" applyFont="1" applyBorder="1" applyAlignment="1">
      <alignment/>
    </xf>
    <xf numFmtId="185" fontId="5" fillId="0" borderId="14" xfId="0" applyNumberFormat="1" applyFont="1" applyFill="1" applyBorder="1" applyAlignment="1">
      <alignment/>
    </xf>
    <xf numFmtId="185" fontId="4" fillId="0" borderId="11" xfId="0" applyNumberFormat="1" applyFont="1" applyFill="1" applyBorder="1" applyAlignment="1">
      <alignment/>
    </xf>
    <xf numFmtId="185" fontId="14" fillId="0" borderId="11" xfId="0" applyNumberFormat="1" applyFont="1" applyBorder="1" applyAlignment="1">
      <alignment/>
    </xf>
    <xf numFmtId="185" fontId="5" fillId="0" borderId="14" xfId="0" applyNumberFormat="1" applyFont="1" applyFill="1" applyBorder="1" applyAlignment="1">
      <alignment horizontal="right" indent="2"/>
    </xf>
    <xf numFmtId="0" fontId="5" fillId="0" borderId="14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174" fontId="5" fillId="0" borderId="17" xfId="0" applyNumberFormat="1" applyFont="1" applyBorder="1" applyAlignment="1">
      <alignment/>
    </xf>
    <xf numFmtId="174" fontId="5" fillId="0" borderId="15" xfId="0" applyNumberFormat="1" applyFont="1" applyBorder="1" applyAlignment="1">
      <alignment/>
    </xf>
    <xf numFmtId="174" fontId="9" fillId="0" borderId="11" xfId="0" applyNumberFormat="1" applyFont="1" applyFill="1" applyBorder="1" applyAlignment="1">
      <alignment/>
    </xf>
    <xf numFmtId="174" fontId="9" fillId="0" borderId="16" xfId="0" applyNumberFormat="1" applyFont="1" applyFill="1" applyBorder="1" applyAlignment="1">
      <alignment/>
    </xf>
    <xf numFmtId="173" fontId="9" fillId="0" borderId="11" xfId="0" applyNumberFormat="1" applyFont="1" applyBorder="1" applyAlignment="1">
      <alignment/>
    </xf>
    <xf numFmtId="0" fontId="75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185" fontId="4" fillId="0" borderId="0" xfId="0" applyNumberFormat="1" applyFont="1" applyAlignment="1">
      <alignment/>
    </xf>
    <xf numFmtId="185" fontId="4" fillId="0" borderId="0" xfId="0" applyNumberFormat="1" applyFont="1" applyFill="1" applyAlignment="1">
      <alignment/>
    </xf>
    <xf numFmtId="185" fontId="4" fillId="0" borderId="14" xfId="0" applyNumberFormat="1" applyFont="1" applyBorder="1" applyAlignment="1">
      <alignment horizontal="right" indent="2"/>
    </xf>
    <xf numFmtId="0" fontId="4" fillId="0" borderId="13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/>
    </xf>
    <xf numFmtId="0" fontId="6" fillId="0" borderId="23" xfId="0" applyFont="1" applyBorder="1" applyAlignment="1">
      <alignment/>
    </xf>
    <xf numFmtId="0" fontId="6" fillId="0" borderId="0" xfId="0" applyFont="1" applyBorder="1" applyAlignment="1">
      <alignment/>
    </xf>
    <xf numFmtId="3" fontId="5" fillId="0" borderId="0" xfId="0" applyNumberFormat="1" applyFont="1" applyAlignment="1">
      <alignment/>
    </xf>
    <xf numFmtId="186" fontId="77" fillId="0" borderId="14" xfId="0" applyNumberFormat="1" applyFont="1" applyBorder="1" applyAlignment="1">
      <alignment horizontal="center"/>
    </xf>
    <xf numFmtId="4" fontId="79" fillId="0" borderId="14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185" fontId="5" fillId="0" borderId="14" xfId="0" applyNumberFormat="1" applyFont="1" applyFill="1" applyBorder="1" applyAlignment="1">
      <alignment horizontal="right" vertical="center" indent="2"/>
    </xf>
    <xf numFmtId="185" fontId="5" fillId="0" borderId="17" xfId="0" applyNumberFormat="1" applyFont="1" applyFill="1" applyBorder="1" applyAlignment="1">
      <alignment horizontal="right" vertical="center" indent="1"/>
    </xf>
    <xf numFmtId="185" fontId="9" fillId="0" borderId="12" xfId="0" applyNumberFormat="1" applyFont="1" applyFill="1" applyBorder="1" applyAlignment="1">
      <alignment horizontal="right" vertical="center" indent="1"/>
    </xf>
    <xf numFmtId="185" fontId="9" fillId="0" borderId="14" xfId="0" applyNumberFormat="1" applyFont="1" applyFill="1" applyBorder="1" applyAlignment="1">
      <alignment horizontal="right" vertical="center" indent="1"/>
    </xf>
    <xf numFmtId="185" fontId="5" fillId="0" borderId="11" xfId="0" applyNumberFormat="1" applyFont="1" applyFill="1" applyBorder="1" applyAlignment="1">
      <alignment horizontal="right" vertical="center" indent="1"/>
    </xf>
    <xf numFmtId="185" fontId="5" fillId="0" borderId="14" xfId="0" applyNumberFormat="1" applyFont="1" applyFill="1" applyBorder="1" applyAlignment="1">
      <alignment horizontal="right" vertical="center" indent="1"/>
    </xf>
    <xf numFmtId="185" fontId="5" fillId="0" borderId="18" xfId="0" applyNumberFormat="1" applyFont="1" applyFill="1" applyBorder="1" applyAlignment="1">
      <alignment horizontal="right" vertical="center" indent="1"/>
    </xf>
    <xf numFmtId="185" fontId="9" fillId="0" borderId="18" xfId="0" applyNumberFormat="1" applyFont="1" applyFill="1" applyBorder="1" applyAlignment="1">
      <alignment horizontal="right" vertical="center" indent="1"/>
    </xf>
    <xf numFmtId="185" fontId="9" fillId="0" borderId="11" xfId="0" applyNumberFormat="1" applyFont="1" applyFill="1" applyBorder="1" applyAlignment="1">
      <alignment horizontal="right" vertical="center" indent="1"/>
    </xf>
    <xf numFmtId="185" fontId="9" fillId="0" borderId="16" xfId="0" applyNumberFormat="1" applyFont="1" applyFill="1" applyBorder="1" applyAlignment="1">
      <alignment horizontal="right" vertical="center" indent="1"/>
    </xf>
    <xf numFmtId="185" fontId="5" fillId="0" borderId="10" xfId="0" applyNumberFormat="1" applyFont="1" applyFill="1" applyBorder="1" applyAlignment="1">
      <alignment horizontal="right" vertical="center" indent="1"/>
    </xf>
    <xf numFmtId="185" fontId="5" fillId="0" borderId="18" xfId="0" applyNumberFormat="1" applyFont="1" applyFill="1" applyBorder="1" applyAlignment="1">
      <alignment horizontal="right" indent="1"/>
    </xf>
    <xf numFmtId="185" fontId="4" fillId="0" borderId="14" xfId="0" applyNumberFormat="1" applyFont="1" applyBorder="1" applyAlignment="1">
      <alignment horizontal="right" indent="1"/>
    </xf>
    <xf numFmtId="185" fontId="4" fillId="0" borderId="14" xfId="0" applyNumberFormat="1" applyFont="1" applyFill="1" applyBorder="1" applyAlignment="1">
      <alignment horizontal="right" indent="1"/>
    </xf>
    <xf numFmtId="185" fontId="5" fillId="0" borderId="14" xfId="0" applyNumberFormat="1" applyFont="1" applyFill="1" applyBorder="1" applyAlignment="1">
      <alignment horizontal="right" indent="1"/>
    </xf>
    <xf numFmtId="0" fontId="5" fillId="0" borderId="17" xfId="0" applyFont="1" applyFill="1" applyBorder="1" applyAlignment="1">
      <alignment horizontal="right" indent="2"/>
    </xf>
    <xf numFmtId="0" fontId="5" fillId="0" borderId="14" xfId="0" applyFont="1" applyBorder="1" applyAlignment="1">
      <alignment horizontal="right" indent="2"/>
    </xf>
    <xf numFmtId="0" fontId="5" fillId="0" borderId="19" xfId="0" applyFont="1" applyBorder="1" applyAlignment="1">
      <alignment horizontal="right" indent="2"/>
    </xf>
    <xf numFmtId="0" fontId="5" fillId="0" borderId="19" xfId="0" applyFont="1" applyFill="1" applyBorder="1" applyAlignment="1">
      <alignment horizontal="right" indent="2"/>
    </xf>
    <xf numFmtId="0" fontId="5" fillId="0" borderId="17" xfId="0" applyFont="1" applyBorder="1" applyAlignment="1">
      <alignment horizontal="right" indent="2"/>
    </xf>
    <xf numFmtId="0" fontId="5" fillId="0" borderId="14" xfId="0" applyFont="1" applyFill="1" applyBorder="1" applyAlignment="1">
      <alignment horizontal="right" indent="2"/>
    </xf>
    <xf numFmtId="0" fontId="5" fillId="0" borderId="12" xfId="0" applyFont="1" applyBorder="1" applyAlignment="1">
      <alignment horizontal="right" indent="2"/>
    </xf>
    <xf numFmtId="0" fontId="5" fillId="0" borderId="12" xfId="0" applyFont="1" applyFill="1" applyBorder="1" applyAlignment="1">
      <alignment horizontal="right" indent="2"/>
    </xf>
    <xf numFmtId="185" fontId="5" fillId="0" borderId="18" xfId="0" applyNumberFormat="1" applyFont="1" applyFill="1" applyBorder="1" applyAlignment="1">
      <alignment horizontal="right" indent="2"/>
    </xf>
    <xf numFmtId="185" fontId="4" fillId="0" borderId="12" xfId="0" applyNumberFormat="1" applyFont="1" applyBorder="1" applyAlignment="1">
      <alignment horizontal="right" indent="2"/>
    </xf>
    <xf numFmtId="185" fontId="4" fillId="0" borderId="12" xfId="0" applyNumberFormat="1" applyFont="1" applyFill="1" applyBorder="1" applyAlignment="1">
      <alignment horizontal="right" indent="2"/>
    </xf>
    <xf numFmtId="185" fontId="4" fillId="0" borderId="14" xfId="0" applyNumberFormat="1" applyFont="1" applyFill="1" applyBorder="1" applyAlignment="1">
      <alignment horizontal="right" indent="2"/>
    </xf>
    <xf numFmtId="185" fontId="5" fillId="0" borderId="14" xfId="0" applyNumberFormat="1" applyFont="1" applyBorder="1" applyAlignment="1">
      <alignment horizontal="right" indent="2"/>
    </xf>
    <xf numFmtId="185" fontId="5" fillId="0" borderId="12" xfId="0" applyNumberFormat="1" applyFont="1" applyBorder="1" applyAlignment="1">
      <alignment horizontal="right" indent="2"/>
    </xf>
    <xf numFmtId="185" fontId="5" fillId="0" borderId="12" xfId="0" applyNumberFormat="1" applyFont="1" applyFill="1" applyBorder="1" applyAlignment="1">
      <alignment horizontal="right" indent="2"/>
    </xf>
    <xf numFmtId="4" fontId="5" fillId="0" borderId="14" xfId="0" applyNumberFormat="1" applyFont="1" applyBorder="1" applyAlignment="1">
      <alignment horizontal="right" indent="2"/>
    </xf>
    <xf numFmtId="185" fontId="5" fillId="0" borderId="11" xfId="0" applyNumberFormat="1" applyFont="1" applyFill="1" applyBorder="1" applyAlignment="1">
      <alignment horizontal="right" indent="2"/>
    </xf>
    <xf numFmtId="185" fontId="5" fillId="0" borderId="11" xfId="0" applyNumberFormat="1" applyFont="1" applyBorder="1" applyAlignment="1">
      <alignment horizontal="right" indent="2"/>
    </xf>
    <xf numFmtId="185" fontId="5" fillId="0" borderId="13" xfId="0" applyNumberFormat="1" applyFont="1" applyBorder="1" applyAlignment="1">
      <alignment horizontal="right" indent="2"/>
    </xf>
    <xf numFmtId="185" fontId="5" fillId="0" borderId="13" xfId="0" applyNumberFormat="1" applyFont="1" applyFill="1" applyBorder="1" applyAlignment="1">
      <alignment horizontal="right" indent="2"/>
    </xf>
    <xf numFmtId="185" fontId="5" fillId="0" borderId="19" xfId="0" applyNumberFormat="1" applyFont="1" applyBorder="1" applyAlignment="1">
      <alignment horizontal="right" indent="2"/>
    </xf>
    <xf numFmtId="185" fontId="5" fillId="0" borderId="19" xfId="0" applyNumberFormat="1" applyFont="1" applyFill="1" applyBorder="1" applyAlignment="1">
      <alignment horizontal="right" indent="2"/>
    </xf>
    <xf numFmtId="185" fontId="5" fillId="0" borderId="17" xfId="0" applyNumberFormat="1" applyFont="1" applyBorder="1" applyAlignment="1">
      <alignment horizontal="right" indent="2"/>
    </xf>
    <xf numFmtId="0" fontId="5" fillId="0" borderId="11" xfId="0" applyFont="1" applyFill="1" applyBorder="1" applyAlignment="1">
      <alignment horizontal="right" indent="2"/>
    </xf>
    <xf numFmtId="176" fontId="5" fillId="0" borderId="11" xfId="0" applyNumberFormat="1" applyFont="1" applyBorder="1" applyAlignment="1">
      <alignment horizontal="right" indent="2"/>
    </xf>
    <xf numFmtId="176" fontId="5" fillId="0" borderId="13" xfId="0" applyNumberFormat="1" applyFont="1" applyBorder="1" applyAlignment="1">
      <alignment horizontal="right" indent="2"/>
    </xf>
    <xf numFmtId="176" fontId="5" fillId="0" borderId="13" xfId="0" applyNumberFormat="1" applyFont="1" applyFill="1" applyBorder="1" applyAlignment="1">
      <alignment horizontal="right" indent="2"/>
    </xf>
    <xf numFmtId="185" fontId="22" fillId="0" borderId="17" xfId="0" applyNumberFormat="1" applyFont="1" applyFill="1" applyBorder="1" applyAlignment="1">
      <alignment horizontal="right" vertical="center" indent="1"/>
    </xf>
    <xf numFmtId="185" fontId="4" fillId="0" borderId="18" xfId="0" applyNumberFormat="1" applyFont="1" applyBorder="1" applyAlignment="1">
      <alignment horizontal="right" indent="1"/>
    </xf>
    <xf numFmtId="185" fontId="9" fillId="0" borderId="14" xfId="0" applyNumberFormat="1" applyFont="1" applyFill="1" applyBorder="1" applyAlignment="1">
      <alignment horizontal="right" indent="1"/>
    </xf>
    <xf numFmtId="185" fontId="14" fillId="0" borderId="14" xfId="0" applyNumberFormat="1" applyFont="1" applyFill="1" applyBorder="1" applyAlignment="1">
      <alignment horizontal="right" indent="1"/>
    </xf>
    <xf numFmtId="185" fontId="4" fillId="0" borderId="18" xfId="0" applyNumberFormat="1" applyFont="1" applyBorder="1" applyAlignment="1">
      <alignment horizontal="right" indent="2" shrinkToFit="1"/>
    </xf>
    <xf numFmtId="185" fontId="4" fillId="0" borderId="18" xfId="0" applyNumberFormat="1" applyFont="1" applyBorder="1" applyAlignment="1">
      <alignment horizontal="right" indent="2"/>
    </xf>
    <xf numFmtId="3" fontId="22" fillId="0" borderId="17" xfId="0" applyNumberFormat="1" applyFont="1" applyFill="1" applyBorder="1" applyAlignment="1">
      <alignment horizontal="right" vertical="center" indent="1"/>
    </xf>
    <xf numFmtId="185" fontId="5" fillId="0" borderId="14" xfId="0" applyNumberFormat="1" applyFont="1" applyBorder="1" applyAlignment="1">
      <alignment horizontal="right" vertical="center" indent="1"/>
    </xf>
    <xf numFmtId="185" fontId="4" fillId="0" borderId="14" xfId="0" applyNumberFormat="1" applyFont="1" applyBorder="1" applyAlignment="1">
      <alignment horizontal="right" vertical="center" indent="1"/>
    </xf>
    <xf numFmtId="185" fontId="9" fillId="0" borderId="14" xfId="0" applyNumberFormat="1" applyFont="1" applyBorder="1" applyAlignment="1">
      <alignment horizontal="right" vertical="center" indent="1"/>
    </xf>
    <xf numFmtId="185" fontId="14" fillId="0" borderId="14" xfId="0" applyNumberFormat="1" applyFont="1" applyBorder="1" applyAlignment="1">
      <alignment horizontal="right" indent="1"/>
    </xf>
    <xf numFmtId="182" fontId="5" fillId="0" borderId="14" xfId="0" applyNumberFormat="1" applyFont="1" applyBorder="1" applyAlignment="1">
      <alignment horizontal="right" indent="1"/>
    </xf>
    <xf numFmtId="185" fontId="5" fillId="0" borderId="14" xfId="0" applyNumberFormat="1" applyFont="1" applyBorder="1" applyAlignment="1">
      <alignment horizontal="right" vertical="center" indent="2"/>
    </xf>
    <xf numFmtId="185" fontId="9" fillId="0" borderId="14" xfId="0" applyNumberFormat="1" applyFont="1" applyFill="1" applyBorder="1" applyAlignment="1">
      <alignment horizontal="right" indent="2"/>
    </xf>
    <xf numFmtId="185" fontId="9" fillId="0" borderId="14" xfId="0" applyNumberFormat="1" applyFont="1" applyBorder="1" applyAlignment="1">
      <alignment horizontal="right" indent="2"/>
    </xf>
    <xf numFmtId="174" fontId="4" fillId="0" borderId="13" xfId="0" applyNumberFormat="1" applyFont="1" applyFill="1" applyBorder="1" applyAlignment="1">
      <alignment horizontal="right" indent="2"/>
    </xf>
    <xf numFmtId="0" fontId="5" fillId="0" borderId="11" xfId="0" applyFont="1" applyBorder="1" applyAlignment="1">
      <alignment horizontal="right" indent="2"/>
    </xf>
    <xf numFmtId="0" fontId="5" fillId="0" borderId="16" xfId="0" applyFont="1" applyBorder="1" applyAlignment="1">
      <alignment horizontal="right" indent="2"/>
    </xf>
    <xf numFmtId="0" fontId="4" fillId="0" borderId="16" xfId="0" applyFont="1" applyBorder="1" applyAlignment="1">
      <alignment horizontal="right" indent="2"/>
    </xf>
    <xf numFmtId="185" fontId="5" fillId="0" borderId="15" xfId="0" applyNumberFormat="1" applyFont="1" applyFill="1" applyBorder="1" applyAlignment="1">
      <alignment horizontal="right" vertical="center" indent="1"/>
    </xf>
    <xf numFmtId="0" fontId="4" fillId="0" borderId="14" xfId="0" applyFont="1" applyFill="1" applyBorder="1" applyAlignment="1">
      <alignment horizontal="right" indent="1"/>
    </xf>
    <xf numFmtId="185" fontId="9" fillId="0" borderId="18" xfId="0" applyNumberFormat="1" applyFont="1" applyFill="1" applyBorder="1" applyAlignment="1">
      <alignment horizontal="right" indent="1"/>
    </xf>
    <xf numFmtId="190" fontId="5" fillId="0" borderId="14" xfId="0" applyNumberFormat="1" applyFont="1" applyFill="1" applyBorder="1" applyAlignment="1">
      <alignment horizontal="right" vertical="center" indent="1"/>
    </xf>
    <xf numFmtId="190" fontId="5" fillId="0" borderId="18" xfId="0" applyNumberFormat="1" applyFont="1" applyFill="1" applyBorder="1" applyAlignment="1">
      <alignment horizontal="right" vertical="center" indent="1"/>
    </xf>
    <xf numFmtId="185" fontId="5" fillId="0" borderId="16" xfId="0" applyNumberFormat="1" applyFont="1" applyFill="1" applyBorder="1" applyAlignment="1">
      <alignment horizontal="right" vertical="center" indent="1"/>
    </xf>
    <xf numFmtId="0" fontId="9" fillId="0" borderId="14" xfId="0" applyFont="1" applyFill="1" applyBorder="1" applyAlignment="1">
      <alignment horizontal="right" indent="1"/>
    </xf>
    <xf numFmtId="174" fontId="9" fillId="0" borderId="15" xfId="0" applyNumberFormat="1" applyFont="1" applyBorder="1" applyAlignment="1">
      <alignment horizontal="right"/>
    </xf>
    <xf numFmtId="174" fontId="9" fillId="0" borderId="16" xfId="0" applyNumberFormat="1" applyFont="1" applyBorder="1" applyAlignment="1">
      <alignment/>
    </xf>
    <xf numFmtId="173" fontId="5" fillId="0" borderId="19" xfId="0" applyNumberFormat="1" applyFont="1" applyFill="1" applyBorder="1" applyAlignment="1">
      <alignment/>
    </xf>
    <xf numFmtId="173" fontId="9" fillId="0" borderId="12" xfId="0" applyNumberFormat="1" applyFont="1" applyFill="1" applyBorder="1" applyAlignment="1">
      <alignment horizontal="right"/>
    </xf>
    <xf numFmtId="179" fontId="9" fillId="0" borderId="12" xfId="0" applyNumberFormat="1" applyFont="1" applyFill="1" applyBorder="1" applyAlignment="1">
      <alignment horizontal="right"/>
    </xf>
    <xf numFmtId="173" fontId="5" fillId="0" borderId="17" xfId="0" applyNumberFormat="1" applyFont="1" applyFill="1" applyBorder="1" applyAlignment="1">
      <alignment/>
    </xf>
    <xf numFmtId="173" fontId="9" fillId="0" borderId="12" xfId="0" applyNumberFormat="1" applyFont="1" applyBorder="1" applyAlignment="1">
      <alignment/>
    </xf>
    <xf numFmtId="173" fontId="5" fillId="0" borderId="17" xfId="0" applyNumberFormat="1" applyFont="1" applyBorder="1" applyAlignment="1">
      <alignment/>
    </xf>
    <xf numFmtId="174" fontId="9" fillId="0" borderId="14" xfId="0" applyNumberFormat="1" applyFont="1" applyFill="1" applyBorder="1" applyAlignment="1">
      <alignment/>
    </xf>
    <xf numFmtId="174" fontId="9" fillId="0" borderId="17" xfId="0" applyNumberFormat="1" applyFont="1" applyBorder="1" applyAlignment="1">
      <alignment horizontal="right"/>
    </xf>
    <xf numFmtId="185" fontId="9" fillId="0" borderId="11" xfId="0" applyNumberFormat="1" applyFont="1" applyFill="1" applyBorder="1" applyAlignment="1">
      <alignment horizontal="right" indent="2"/>
    </xf>
    <xf numFmtId="185" fontId="9" fillId="0" borderId="12" xfId="0" applyNumberFormat="1" applyFont="1" applyFill="1" applyBorder="1" applyAlignment="1">
      <alignment horizontal="right" indent="2"/>
    </xf>
    <xf numFmtId="182" fontId="9" fillId="0" borderId="14" xfId="0" applyNumberFormat="1" applyFont="1" applyFill="1" applyBorder="1" applyAlignment="1">
      <alignment horizontal="right" indent="2"/>
    </xf>
    <xf numFmtId="182" fontId="9" fillId="0" borderId="11" xfId="0" applyNumberFormat="1" applyFont="1" applyFill="1" applyBorder="1" applyAlignment="1">
      <alignment horizontal="right" indent="2"/>
    </xf>
    <xf numFmtId="186" fontId="9" fillId="0" borderId="18" xfId="0" applyNumberFormat="1" applyFont="1" applyBorder="1" applyAlignment="1">
      <alignment horizontal="right" indent="2"/>
    </xf>
    <xf numFmtId="185" fontId="9" fillId="0" borderId="11" xfId="0" applyNumberFormat="1" applyFont="1" applyBorder="1" applyAlignment="1">
      <alignment horizontal="right" indent="2"/>
    </xf>
    <xf numFmtId="185" fontId="78" fillId="0" borderId="14" xfId="0" applyNumberFormat="1" applyFont="1" applyFill="1" applyBorder="1" applyAlignment="1">
      <alignment horizontal="right" indent="1"/>
    </xf>
    <xf numFmtId="185" fontId="78" fillId="0" borderId="14" xfId="0" applyNumberFormat="1" applyFont="1" applyBorder="1" applyAlignment="1">
      <alignment horizontal="right" indent="1"/>
    </xf>
    <xf numFmtId="185" fontId="78" fillId="0" borderId="18" xfId="0" applyNumberFormat="1" applyFont="1" applyFill="1" applyBorder="1" applyAlignment="1">
      <alignment horizontal="right" indent="1"/>
    </xf>
    <xf numFmtId="185" fontId="5" fillId="0" borderId="17" xfId="0" applyNumberFormat="1" applyFont="1" applyFill="1" applyBorder="1" applyAlignment="1">
      <alignment horizontal="right" indent="2"/>
    </xf>
    <xf numFmtId="185" fontId="5" fillId="0" borderId="17" xfId="0" applyNumberFormat="1" applyFont="1" applyBorder="1" applyAlignment="1">
      <alignment horizontal="right" vertical="center" indent="2"/>
    </xf>
    <xf numFmtId="185" fontId="5" fillId="0" borderId="11" xfId="0" applyNumberFormat="1" applyFont="1" applyFill="1" applyBorder="1" applyAlignment="1">
      <alignment horizontal="right" vertical="center" indent="2"/>
    </xf>
    <xf numFmtId="185" fontId="5" fillId="0" borderId="11" xfId="0" applyNumberFormat="1" applyFont="1" applyBorder="1" applyAlignment="1">
      <alignment horizontal="right" vertical="center" indent="2"/>
    </xf>
    <xf numFmtId="185" fontId="4" fillId="0" borderId="18" xfId="0" applyNumberFormat="1" applyFont="1" applyFill="1" applyBorder="1" applyAlignment="1">
      <alignment horizontal="right" indent="2"/>
    </xf>
    <xf numFmtId="185" fontId="4" fillId="0" borderId="11" xfId="0" applyNumberFormat="1" applyFont="1" applyBorder="1" applyAlignment="1">
      <alignment horizontal="right" indent="2"/>
    </xf>
    <xf numFmtId="185" fontId="4" fillId="0" borderId="16" xfId="0" applyNumberFormat="1" applyFont="1" applyBorder="1" applyAlignment="1">
      <alignment horizontal="right" indent="2"/>
    </xf>
    <xf numFmtId="185" fontId="4" fillId="0" borderId="16" xfId="0" applyNumberFormat="1" applyFont="1" applyFill="1" applyBorder="1" applyAlignment="1">
      <alignment horizontal="right" indent="2"/>
    </xf>
    <xf numFmtId="185" fontId="4" fillId="0" borderId="14" xfId="0" applyNumberFormat="1" applyFont="1" applyBorder="1" applyAlignment="1">
      <alignment/>
    </xf>
    <xf numFmtId="185" fontId="18" fillId="0" borderId="14" xfId="0" applyNumberFormat="1" applyFont="1" applyFill="1" applyBorder="1" applyAlignment="1">
      <alignment horizontal="right" vertical="center" indent="2"/>
    </xf>
    <xf numFmtId="185" fontId="19" fillId="0" borderId="14" xfId="0" applyNumberFormat="1" applyFont="1" applyFill="1" applyBorder="1" applyAlignment="1">
      <alignment horizontal="right" vertical="center" indent="2"/>
    </xf>
    <xf numFmtId="185" fontId="18" fillId="0" borderId="14" xfId="0" applyNumberFormat="1" applyFont="1" applyFill="1" applyBorder="1" applyAlignment="1">
      <alignment horizontal="right" indent="2"/>
    </xf>
    <xf numFmtId="189" fontId="20" fillId="0" borderId="11" xfId="0" applyNumberFormat="1" applyFont="1" applyFill="1" applyBorder="1" applyAlignment="1">
      <alignment horizontal="right" vertical="center" indent="2"/>
    </xf>
    <xf numFmtId="189" fontId="21" fillId="0" borderId="14" xfId="0" applyNumberFormat="1" applyFont="1" applyFill="1" applyBorder="1" applyAlignment="1">
      <alignment horizontal="right" indent="2"/>
    </xf>
    <xf numFmtId="186" fontId="9" fillId="0" borderId="11" xfId="0" applyNumberFormat="1" applyFont="1" applyBorder="1" applyAlignment="1">
      <alignment horizontal="right" indent="2"/>
    </xf>
    <xf numFmtId="4" fontId="4" fillId="0" borderId="0" xfId="0" applyNumberFormat="1" applyFont="1" applyFill="1" applyAlignment="1">
      <alignment/>
    </xf>
    <xf numFmtId="178" fontId="4" fillId="0" borderId="0" xfId="0" applyNumberFormat="1" applyFont="1" applyAlignment="1">
      <alignment/>
    </xf>
    <xf numFmtId="178" fontId="76" fillId="0" borderId="0" xfId="0" applyNumberFormat="1" applyFont="1" applyAlignment="1">
      <alignment/>
    </xf>
    <xf numFmtId="185" fontId="4" fillId="0" borderId="11" xfId="0" applyNumberFormat="1" applyFont="1" applyFill="1" applyBorder="1" applyAlignment="1">
      <alignment horizontal="right" indent="2"/>
    </xf>
    <xf numFmtId="0" fontId="4" fillId="0" borderId="20" xfId="0" applyFont="1" applyFill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185" fontId="4" fillId="0" borderId="12" xfId="0" applyNumberFormat="1" applyFont="1" applyBorder="1" applyAlignment="1">
      <alignment horizontal="right" indent="2" shrinkToFit="1"/>
    </xf>
    <xf numFmtId="185" fontId="4" fillId="0" borderId="14" xfId="0" applyNumberFormat="1" applyFont="1" applyBorder="1" applyAlignment="1">
      <alignment horizontal="right" indent="2" shrinkToFit="1"/>
    </xf>
    <xf numFmtId="185" fontId="5" fillId="0" borderId="14" xfId="0" applyNumberFormat="1" applyFont="1" applyFill="1" applyBorder="1" applyAlignment="1">
      <alignment vertical="center"/>
    </xf>
    <xf numFmtId="185" fontId="5" fillId="0" borderId="14" xfId="0" applyNumberFormat="1" applyFont="1" applyBorder="1" applyAlignment="1">
      <alignment vertical="center"/>
    </xf>
    <xf numFmtId="185" fontId="5" fillId="0" borderId="14" xfId="0" applyNumberFormat="1" applyFont="1" applyBorder="1" applyAlignment="1">
      <alignment horizontal="right" vertical="center"/>
    </xf>
    <xf numFmtId="185" fontId="5" fillId="0" borderId="17" xfId="0" applyNumberFormat="1" applyFont="1" applyBorder="1" applyAlignment="1">
      <alignment vertical="center"/>
    </xf>
    <xf numFmtId="185" fontId="9" fillId="0" borderId="14" xfId="0" applyNumberFormat="1" applyFont="1" applyFill="1" applyBorder="1" applyAlignment="1">
      <alignment/>
    </xf>
    <xf numFmtId="185" fontId="9" fillId="0" borderId="14" xfId="0" applyNumberFormat="1" applyFont="1" applyBorder="1" applyAlignment="1">
      <alignment/>
    </xf>
    <xf numFmtId="0" fontId="27" fillId="0" borderId="20" xfId="0" applyFont="1" applyBorder="1" applyAlignment="1">
      <alignment horizontal="right" vertical="center"/>
    </xf>
    <xf numFmtId="185" fontId="5" fillId="0" borderId="12" xfId="0" applyNumberFormat="1" applyFont="1" applyFill="1" applyBorder="1" applyAlignment="1">
      <alignment horizontal="right" vertical="center" indent="1"/>
    </xf>
    <xf numFmtId="175" fontId="5" fillId="0" borderId="13" xfId="0" applyNumberFormat="1" applyFont="1" applyFill="1" applyBorder="1" applyAlignment="1">
      <alignment vertical="center"/>
    </xf>
    <xf numFmtId="0" fontId="27" fillId="0" borderId="0" xfId="0" applyFont="1" applyBorder="1" applyAlignment="1">
      <alignment horizontal="right" vertical="center"/>
    </xf>
    <xf numFmtId="185" fontId="5" fillId="0" borderId="12" xfId="0" applyNumberFormat="1" applyFont="1" applyBorder="1" applyAlignment="1">
      <alignment horizontal="right" vertical="center" indent="1"/>
    </xf>
    <xf numFmtId="185" fontId="78" fillId="0" borderId="12" xfId="0" applyNumberFormat="1" applyFont="1" applyBorder="1" applyAlignment="1">
      <alignment horizontal="right" indent="1"/>
    </xf>
    <xf numFmtId="185" fontId="78" fillId="0" borderId="12" xfId="0" applyNumberFormat="1" applyFont="1" applyFill="1" applyBorder="1" applyAlignment="1">
      <alignment horizontal="right" indent="1"/>
    </xf>
    <xf numFmtId="185" fontId="5" fillId="0" borderId="0" xfId="0" applyNumberFormat="1" applyFont="1" applyBorder="1" applyAlignment="1">
      <alignment horizontal="right" indent="2"/>
    </xf>
    <xf numFmtId="185" fontId="9" fillId="0" borderId="0" xfId="0" applyNumberFormat="1" applyFont="1" applyFill="1" applyBorder="1" applyAlignment="1">
      <alignment horizontal="right" indent="2"/>
    </xf>
    <xf numFmtId="185" fontId="5" fillId="0" borderId="0" xfId="0" applyNumberFormat="1" applyFont="1" applyFill="1" applyBorder="1" applyAlignment="1">
      <alignment horizontal="right" indent="2"/>
    </xf>
    <xf numFmtId="185" fontId="5" fillId="0" borderId="0" xfId="0" applyNumberFormat="1" applyFont="1" applyFill="1" applyBorder="1" applyAlignment="1">
      <alignment horizontal="right" vertical="center" indent="2"/>
    </xf>
    <xf numFmtId="185" fontId="9" fillId="0" borderId="12" xfId="0" applyNumberFormat="1" applyFont="1" applyBorder="1" applyAlignment="1">
      <alignment horizontal="right" indent="2"/>
    </xf>
    <xf numFmtId="185" fontId="5" fillId="0" borderId="13" xfId="0" applyNumberFormat="1" applyFont="1" applyBorder="1" applyAlignment="1">
      <alignment horizontal="right" vertical="center" indent="2"/>
    </xf>
    <xf numFmtId="185" fontId="4" fillId="0" borderId="13" xfId="0" applyNumberFormat="1" applyFont="1" applyFill="1" applyBorder="1" applyAlignment="1">
      <alignment horizontal="right" indent="2"/>
    </xf>
    <xf numFmtId="185" fontId="18" fillId="0" borderId="12" xfId="0" applyNumberFormat="1" applyFont="1" applyFill="1" applyBorder="1" applyAlignment="1">
      <alignment horizontal="right" vertical="center" indent="2"/>
    </xf>
    <xf numFmtId="185" fontId="19" fillId="0" borderId="12" xfId="0" applyNumberFormat="1" applyFont="1" applyFill="1" applyBorder="1" applyAlignment="1">
      <alignment horizontal="right" vertical="center" indent="2"/>
    </xf>
    <xf numFmtId="185" fontId="18" fillId="0" borderId="12" xfId="0" applyNumberFormat="1" applyFont="1" applyFill="1" applyBorder="1" applyAlignment="1">
      <alignment horizontal="right" indent="2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85" fontId="9" fillId="0" borderId="13" xfId="0" applyNumberFormat="1" applyFont="1" applyFill="1" applyBorder="1" applyAlignment="1">
      <alignment horizontal="right" indent="2"/>
    </xf>
    <xf numFmtId="0" fontId="5" fillId="0" borderId="12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89" fontId="20" fillId="0" borderId="14" xfId="0" applyNumberFormat="1" applyFont="1" applyFill="1" applyBorder="1" applyAlignment="1">
      <alignment horizontal="right" vertical="center" indent="2"/>
    </xf>
    <xf numFmtId="185" fontId="5" fillId="0" borderId="14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wrapText="1"/>
    </xf>
    <xf numFmtId="185" fontId="9" fillId="0" borderId="14" xfId="0" applyNumberFormat="1" applyFont="1" applyFill="1" applyBorder="1" applyAlignment="1">
      <alignment horizontal="center"/>
    </xf>
    <xf numFmtId="180" fontId="9" fillId="0" borderId="14" xfId="0" applyNumberFormat="1" applyFont="1" applyFill="1" applyBorder="1" applyAlignment="1">
      <alignment horizontal="right"/>
    </xf>
    <xf numFmtId="178" fontId="4" fillId="0" borderId="0" xfId="0" applyNumberFormat="1" applyFont="1" applyFill="1" applyAlignment="1">
      <alignment/>
    </xf>
    <xf numFmtId="0" fontId="6" fillId="0" borderId="23" xfId="0" applyFont="1" applyFill="1" applyBorder="1" applyAlignment="1">
      <alignment/>
    </xf>
    <xf numFmtId="185" fontId="4" fillId="0" borderId="13" xfId="0" applyNumberFormat="1" applyFont="1" applyBorder="1" applyAlignment="1">
      <alignment/>
    </xf>
    <xf numFmtId="174" fontId="9" fillId="0" borderId="14" xfId="0" applyNumberFormat="1" applyFont="1" applyBorder="1" applyAlignment="1">
      <alignment vertical="center"/>
    </xf>
    <xf numFmtId="174" fontId="5" fillId="0" borderId="19" xfId="0" applyNumberFormat="1" applyFont="1" applyBorder="1" applyAlignment="1">
      <alignment vertical="center"/>
    </xf>
    <xf numFmtId="174" fontId="9" fillId="0" borderId="12" xfId="0" applyNumberFormat="1" applyFont="1" applyBorder="1" applyAlignment="1">
      <alignment vertical="center"/>
    </xf>
    <xf numFmtId="174" fontId="9" fillId="0" borderId="12" xfId="0" applyNumberFormat="1" applyFont="1" applyFill="1" applyBorder="1" applyAlignment="1">
      <alignment vertical="center"/>
    </xf>
    <xf numFmtId="174" fontId="5" fillId="0" borderId="17" xfId="0" applyNumberFormat="1" applyFont="1" applyBorder="1" applyAlignment="1">
      <alignment vertical="center"/>
    </xf>
    <xf numFmtId="174" fontId="9" fillId="0" borderId="14" xfId="0" applyNumberFormat="1" applyFont="1" applyFill="1" applyBorder="1" applyAlignment="1">
      <alignment vertical="center"/>
    </xf>
    <xf numFmtId="185" fontId="5" fillId="0" borderId="0" xfId="0" applyNumberFormat="1" applyFont="1" applyFill="1" applyAlignment="1">
      <alignment/>
    </xf>
    <xf numFmtId="173" fontId="5" fillId="0" borderId="18" xfId="0" applyNumberFormat="1" applyFont="1" applyFill="1" applyBorder="1" applyAlignment="1">
      <alignment/>
    </xf>
    <xf numFmtId="173" fontId="4" fillId="0" borderId="14" xfId="0" applyNumberFormat="1" applyFont="1" applyFill="1" applyBorder="1" applyAlignment="1">
      <alignment/>
    </xf>
    <xf numFmtId="173" fontId="4" fillId="0" borderId="18" xfId="0" applyNumberFormat="1" applyFont="1" applyFill="1" applyBorder="1" applyAlignment="1">
      <alignment/>
    </xf>
    <xf numFmtId="173" fontId="4" fillId="0" borderId="18" xfId="0" applyNumberFormat="1" applyFont="1" applyBorder="1" applyAlignment="1">
      <alignment/>
    </xf>
    <xf numFmtId="175" fontId="4" fillId="0" borderId="14" xfId="0" applyNumberFormat="1" applyFont="1" applyBorder="1" applyAlignment="1">
      <alignment/>
    </xf>
    <xf numFmtId="174" fontId="5" fillId="0" borderId="14" xfId="0" applyNumberFormat="1" applyFont="1" applyFill="1" applyBorder="1" applyAlignment="1">
      <alignment vertical="center"/>
    </xf>
    <xf numFmtId="174" fontId="9" fillId="0" borderId="14" xfId="0" applyNumberFormat="1" applyFont="1" applyFill="1" applyBorder="1" applyAlignment="1">
      <alignment/>
    </xf>
    <xf numFmtId="173" fontId="9" fillId="0" borderId="14" xfId="0" applyNumberFormat="1" applyFont="1" applyFill="1" applyBorder="1" applyAlignment="1">
      <alignment/>
    </xf>
    <xf numFmtId="173" fontId="9" fillId="0" borderId="11" xfId="0" applyNumberFormat="1" applyFont="1" applyFill="1" applyBorder="1" applyAlignment="1">
      <alignment/>
    </xf>
    <xf numFmtId="173" fontId="5" fillId="0" borderId="12" xfId="0" applyNumberFormat="1" applyFont="1" applyFill="1" applyBorder="1" applyAlignment="1">
      <alignment vertical="center"/>
    </xf>
    <xf numFmtId="173" fontId="9" fillId="0" borderId="12" xfId="0" applyNumberFormat="1" applyFont="1" applyFill="1" applyBorder="1" applyAlignment="1">
      <alignment/>
    </xf>
    <xf numFmtId="173" fontId="9" fillId="0" borderId="0" xfId="0" applyNumberFormat="1" applyFont="1" applyFill="1" applyBorder="1" applyAlignment="1">
      <alignment/>
    </xf>
    <xf numFmtId="173" fontId="5" fillId="0" borderId="14" xfId="0" applyNumberFormat="1" applyFont="1" applyFill="1" applyBorder="1" applyAlignment="1">
      <alignment vertical="center"/>
    </xf>
    <xf numFmtId="185" fontId="14" fillId="0" borderId="12" xfId="0" applyNumberFormat="1" applyFont="1" applyFill="1" applyBorder="1" applyAlignment="1">
      <alignment horizontal="right" indent="1"/>
    </xf>
    <xf numFmtId="173" fontId="9" fillId="0" borderId="13" xfId="0" applyNumberFormat="1" applyFont="1" applyFill="1" applyBorder="1" applyAlignment="1">
      <alignment/>
    </xf>
    <xf numFmtId="173" fontId="5" fillId="0" borderId="0" xfId="0" applyNumberFormat="1" applyFont="1" applyBorder="1" applyAlignment="1">
      <alignment vertical="center"/>
    </xf>
    <xf numFmtId="173" fontId="5" fillId="0" borderId="19" xfId="0" applyNumberFormat="1" applyFont="1" applyBorder="1" applyAlignment="1">
      <alignment vertical="center"/>
    </xf>
    <xf numFmtId="173" fontId="5" fillId="0" borderId="12" xfId="0" applyNumberFormat="1" applyFont="1" applyBorder="1" applyAlignment="1">
      <alignment vertical="center"/>
    </xf>
    <xf numFmtId="173" fontId="5" fillId="0" borderId="20" xfId="0" applyNumberFormat="1" applyFont="1" applyBorder="1" applyAlignment="1">
      <alignment vertical="center"/>
    </xf>
    <xf numFmtId="173" fontId="5" fillId="0" borderId="17" xfId="0" applyNumberFormat="1" applyFont="1" applyFill="1" applyBorder="1" applyAlignment="1">
      <alignment vertical="center"/>
    </xf>
    <xf numFmtId="181" fontId="5" fillId="0" borderId="14" xfId="0" applyNumberFormat="1" applyFont="1" applyFill="1" applyBorder="1" applyAlignment="1">
      <alignment/>
    </xf>
    <xf numFmtId="181" fontId="14" fillId="0" borderId="0" xfId="0" applyNumberFormat="1" applyFont="1" applyFill="1" applyBorder="1" applyAlignment="1">
      <alignment/>
    </xf>
    <xf numFmtId="181" fontId="14" fillId="0" borderId="14" xfId="0" applyNumberFormat="1" applyFont="1" applyFill="1" applyBorder="1" applyAlignment="1">
      <alignment/>
    </xf>
    <xf numFmtId="173" fontId="5" fillId="0" borderId="14" xfId="0" applyNumberFormat="1" applyFont="1" applyBorder="1" applyAlignment="1">
      <alignment vertical="center"/>
    </xf>
    <xf numFmtId="173" fontId="5" fillId="0" borderId="23" xfId="0" applyNumberFormat="1" applyFont="1" applyBorder="1" applyAlignment="1">
      <alignment vertical="center"/>
    </xf>
    <xf numFmtId="173" fontId="9" fillId="0" borderId="0" xfId="0" applyNumberFormat="1" applyFont="1" applyBorder="1" applyAlignment="1">
      <alignment/>
    </xf>
    <xf numFmtId="185" fontId="5" fillId="0" borderId="12" xfId="0" applyNumberFormat="1" applyFont="1" applyFill="1" applyBorder="1" applyAlignment="1">
      <alignment vertical="center"/>
    </xf>
    <xf numFmtId="173" fontId="5" fillId="0" borderId="17" xfId="0" applyNumberFormat="1" applyFont="1" applyBorder="1" applyAlignment="1">
      <alignment vertical="center"/>
    </xf>
    <xf numFmtId="181" fontId="5" fillId="0" borderId="14" xfId="0" applyNumberFormat="1" applyFont="1" applyFill="1" applyBorder="1" applyAlignment="1">
      <alignment vertical="center"/>
    </xf>
    <xf numFmtId="173" fontId="33" fillId="0" borderId="14" xfId="0" applyNumberFormat="1" applyFont="1" applyFill="1" applyBorder="1" applyAlignment="1">
      <alignment/>
    </xf>
    <xf numFmtId="173" fontId="34" fillId="0" borderId="14" xfId="0" applyNumberFormat="1" applyFont="1" applyFill="1" applyBorder="1" applyAlignment="1">
      <alignment/>
    </xf>
    <xf numFmtId="173" fontId="33" fillId="0" borderId="11" xfId="0" applyNumberFormat="1" applyFont="1" applyFill="1" applyBorder="1" applyAlignment="1">
      <alignment/>
    </xf>
    <xf numFmtId="173" fontId="33" fillId="0" borderId="12" xfId="0" applyNumberFormat="1" applyFont="1" applyFill="1" applyBorder="1" applyAlignment="1">
      <alignment/>
    </xf>
    <xf numFmtId="173" fontId="34" fillId="0" borderId="12" xfId="0" applyNumberFormat="1" applyFont="1" applyFill="1" applyBorder="1" applyAlignment="1">
      <alignment/>
    </xf>
    <xf numFmtId="173" fontId="33" fillId="0" borderId="13" xfId="0" applyNumberFormat="1" applyFont="1" applyFill="1" applyBorder="1" applyAlignment="1">
      <alignment/>
    </xf>
    <xf numFmtId="172" fontId="5" fillId="0" borderId="14" xfId="0" applyNumberFormat="1" applyFont="1" applyBorder="1" applyAlignment="1">
      <alignment/>
    </xf>
    <xf numFmtId="173" fontId="4" fillId="0" borderId="14" xfId="0" applyNumberFormat="1" applyFont="1" applyBorder="1" applyAlignment="1" quotePrefix="1">
      <alignment/>
    </xf>
    <xf numFmtId="173" fontId="4" fillId="0" borderId="14" xfId="0" applyNumberFormat="1" applyFont="1" applyBorder="1" applyAlignment="1" quotePrefix="1">
      <alignment horizontal="center"/>
    </xf>
    <xf numFmtId="173" fontId="4" fillId="0" borderId="11" xfId="0" applyNumberFormat="1" applyFont="1" applyBorder="1" applyAlignment="1" quotePrefix="1">
      <alignment/>
    </xf>
    <xf numFmtId="183" fontId="4" fillId="0" borderId="14" xfId="0" applyNumberFormat="1" applyFont="1" applyBorder="1" applyAlignment="1" quotePrefix="1">
      <alignment/>
    </xf>
    <xf numFmtId="183" fontId="4" fillId="0" borderId="14" xfId="0" applyNumberFormat="1" applyFont="1" applyBorder="1" applyAlignment="1" quotePrefix="1">
      <alignment horizontal="center"/>
    </xf>
    <xf numFmtId="173" fontId="4" fillId="0" borderId="14" xfId="0" applyNumberFormat="1" applyFont="1" applyBorder="1" applyAlignment="1" quotePrefix="1">
      <alignment horizontal="right"/>
    </xf>
    <xf numFmtId="173" fontId="4" fillId="0" borderId="14" xfId="0" applyNumberFormat="1" applyFont="1" applyBorder="1" applyAlignment="1">
      <alignment/>
    </xf>
    <xf numFmtId="183" fontId="4" fillId="0" borderId="14" xfId="0" applyNumberFormat="1" applyFont="1" applyFill="1" applyBorder="1" applyAlignment="1" quotePrefix="1">
      <alignment horizontal="center"/>
    </xf>
    <xf numFmtId="173" fontId="4" fillId="0" borderId="11" xfId="0" applyNumberFormat="1" applyFont="1" applyBorder="1" applyAlignment="1" quotePrefix="1">
      <alignment horizontal="right"/>
    </xf>
    <xf numFmtId="173" fontId="4" fillId="0" borderId="11" xfId="0" applyNumberFormat="1" applyFont="1" applyBorder="1" applyAlignment="1">
      <alignment/>
    </xf>
    <xf numFmtId="181" fontId="5" fillId="0" borderId="14" xfId="0" applyNumberFormat="1" applyFont="1" applyFill="1" applyBorder="1" applyAlignment="1">
      <alignment horizontal="center"/>
    </xf>
    <xf numFmtId="173" fontId="5" fillId="0" borderId="11" xfId="0" applyNumberFormat="1" applyFont="1" applyFill="1" applyBorder="1" applyAlignment="1">
      <alignment vertical="center"/>
    </xf>
    <xf numFmtId="185" fontId="5" fillId="0" borderId="11" xfId="0" applyNumberFormat="1" applyFont="1" applyFill="1" applyBorder="1" applyAlignment="1">
      <alignment vertical="center"/>
    </xf>
    <xf numFmtId="173" fontId="9" fillId="0" borderId="14" xfId="0" applyNumberFormat="1" applyFont="1" applyBorder="1" applyAlignment="1">
      <alignment/>
    </xf>
    <xf numFmtId="173" fontId="5" fillId="0" borderId="11" xfId="0" applyNumberFormat="1" applyFont="1" applyBorder="1" applyAlignment="1">
      <alignment vertical="center"/>
    </xf>
    <xf numFmtId="185" fontId="5" fillId="0" borderId="11" xfId="0" applyNumberFormat="1" applyFont="1" applyFill="1" applyBorder="1" applyAlignment="1">
      <alignment horizontal="right" vertical="center" shrinkToFit="1"/>
    </xf>
    <xf numFmtId="173" fontId="77" fillId="0" borderId="17" xfId="0" applyNumberFormat="1" applyFont="1" applyFill="1" applyBorder="1" applyAlignment="1">
      <alignment/>
    </xf>
    <xf numFmtId="185" fontId="78" fillId="0" borderId="14" xfId="0" applyNumberFormat="1" applyFont="1" applyFill="1" applyBorder="1" applyAlignment="1">
      <alignment horizontal="right" vertical="center" indent="1"/>
    </xf>
    <xf numFmtId="175" fontId="4" fillId="0" borderId="14" xfId="0" applyNumberFormat="1" applyFont="1" applyFill="1" applyBorder="1" applyAlignment="1">
      <alignment/>
    </xf>
    <xf numFmtId="185" fontId="76" fillId="0" borderId="0" xfId="0" applyNumberFormat="1" applyFont="1" applyFill="1" applyAlignment="1">
      <alignment/>
    </xf>
    <xf numFmtId="189" fontId="21" fillId="0" borderId="11" xfId="0" applyNumberFormat="1" applyFont="1" applyFill="1" applyBorder="1" applyAlignment="1">
      <alignment horizontal="right" indent="2"/>
    </xf>
    <xf numFmtId="185" fontId="5" fillId="0" borderId="19" xfId="0" applyNumberFormat="1" applyFont="1" applyFill="1" applyBorder="1" applyAlignment="1">
      <alignment horizontal="right" vertical="center" indent="1"/>
    </xf>
    <xf numFmtId="174" fontId="5" fillId="0" borderId="12" xfId="0" applyNumberFormat="1" applyFont="1" applyFill="1" applyBorder="1" applyAlignment="1">
      <alignment vertical="center"/>
    </xf>
    <xf numFmtId="3" fontId="22" fillId="0" borderId="23" xfId="0" applyNumberFormat="1" applyFont="1" applyFill="1" applyBorder="1" applyAlignment="1">
      <alignment horizontal="right" vertical="center" indent="1"/>
    </xf>
    <xf numFmtId="173" fontId="5" fillId="0" borderId="0" xfId="0" applyNumberFormat="1" applyFont="1" applyFill="1" applyBorder="1" applyAlignment="1">
      <alignment vertical="center"/>
    </xf>
    <xf numFmtId="185" fontId="9" fillId="0" borderId="0" xfId="0" applyNumberFormat="1" applyFont="1" applyBorder="1" applyAlignment="1">
      <alignment horizontal="right" vertical="center" indent="1"/>
    </xf>
    <xf numFmtId="173" fontId="4" fillId="0" borderId="16" xfId="0" applyNumberFormat="1" applyFont="1" applyBorder="1" applyAlignment="1">
      <alignment vertical="center"/>
    </xf>
    <xf numFmtId="185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85" fontId="9" fillId="0" borderId="18" xfId="0" applyNumberFormat="1" applyFont="1" applyBorder="1" applyAlignment="1">
      <alignment horizontal="right" indent="2"/>
    </xf>
    <xf numFmtId="186" fontId="9" fillId="0" borderId="14" xfId="0" applyNumberFormat="1" applyFont="1" applyBorder="1" applyAlignment="1">
      <alignment horizontal="right" indent="2"/>
    </xf>
    <xf numFmtId="173" fontId="4" fillId="0" borderId="12" xfId="0" applyNumberFormat="1" applyFont="1" applyBorder="1" applyAlignment="1" quotePrefix="1">
      <alignment/>
    </xf>
    <xf numFmtId="173" fontId="4" fillId="0" borderId="13" xfId="0" applyNumberFormat="1" applyFont="1" applyBorder="1" applyAlignment="1" quotePrefix="1">
      <alignment/>
    </xf>
    <xf numFmtId="173" fontId="4" fillId="0" borderId="12" xfId="0" applyNumberFormat="1" applyFont="1" applyBorder="1" applyAlignment="1">
      <alignment/>
    </xf>
    <xf numFmtId="183" fontId="4" fillId="0" borderId="12" xfId="0" applyNumberFormat="1" applyFont="1" applyFill="1" applyBorder="1" applyAlignment="1" quotePrefix="1">
      <alignment horizontal="center"/>
    </xf>
    <xf numFmtId="173" fontId="4" fillId="0" borderId="12" xfId="0" applyNumberFormat="1" applyFont="1" applyBorder="1" applyAlignment="1" quotePrefix="1">
      <alignment horizontal="right"/>
    </xf>
    <xf numFmtId="173" fontId="4" fillId="0" borderId="13" xfId="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173" fontId="4" fillId="0" borderId="18" xfId="0" applyNumberFormat="1" applyFont="1" applyBorder="1" applyAlignment="1" quotePrefix="1">
      <alignment/>
    </xf>
    <xf numFmtId="3" fontId="9" fillId="0" borderId="14" xfId="0" applyNumberFormat="1" applyFont="1" applyFill="1" applyBorder="1" applyAlignment="1">
      <alignment/>
    </xf>
    <xf numFmtId="3" fontId="9" fillId="0" borderId="14" xfId="0" applyNumberFormat="1" applyFont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3" fontId="9" fillId="0" borderId="16" xfId="0" applyNumberFormat="1" applyFont="1" applyBorder="1" applyAlignment="1">
      <alignment/>
    </xf>
    <xf numFmtId="173" fontId="4" fillId="0" borderId="12" xfId="0" applyNumberFormat="1" applyFont="1" applyFill="1" applyBorder="1" applyAlignment="1" quotePrefix="1">
      <alignment/>
    </xf>
    <xf numFmtId="173" fontId="4" fillId="0" borderId="0" xfId="0" applyNumberFormat="1" applyFont="1" applyAlignment="1">
      <alignment/>
    </xf>
    <xf numFmtId="0" fontId="4" fillId="0" borderId="13" xfId="0" applyFont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85" fontId="4" fillId="0" borderId="14" xfId="0" applyNumberFormat="1" applyFont="1" applyFill="1" applyBorder="1" applyAlignment="1">
      <alignment/>
    </xf>
    <xf numFmtId="3" fontId="15" fillId="0" borderId="0" xfId="0" applyNumberFormat="1" applyFont="1" applyFill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172" fontId="5" fillId="0" borderId="14" xfId="0" applyNumberFormat="1" applyFont="1" applyFill="1" applyBorder="1" applyAlignment="1">
      <alignment/>
    </xf>
    <xf numFmtId="174" fontId="5" fillId="0" borderId="17" xfId="0" applyNumberFormat="1" applyFont="1" applyFill="1" applyBorder="1" applyAlignment="1">
      <alignment/>
    </xf>
    <xf numFmtId="173" fontId="4" fillId="0" borderId="14" xfId="0" applyNumberFormat="1" applyFont="1" applyFill="1" applyBorder="1" applyAlignment="1" quotePrefix="1">
      <alignment/>
    </xf>
    <xf numFmtId="174" fontId="9" fillId="0" borderId="14" xfId="0" applyNumberFormat="1" applyFont="1" applyFill="1" applyBorder="1" applyAlignment="1">
      <alignment horizontal="right"/>
    </xf>
    <xf numFmtId="173" fontId="4" fillId="0" borderId="18" xfId="0" applyNumberFormat="1" applyFont="1" applyFill="1" applyBorder="1" applyAlignment="1" quotePrefix="1">
      <alignment/>
    </xf>
    <xf numFmtId="180" fontId="9" fillId="0" borderId="0" xfId="0" applyNumberFormat="1" applyFont="1" applyFill="1" applyBorder="1" applyAlignment="1">
      <alignment horizontal="right"/>
    </xf>
    <xf numFmtId="173" fontId="4" fillId="0" borderId="11" xfId="0" applyNumberFormat="1" applyFont="1" applyFill="1" applyBorder="1" applyAlignment="1" quotePrefix="1">
      <alignment/>
    </xf>
    <xf numFmtId="173" fontId="4" fillId="0" borderId="0" xfId="0" applyNumberFormat="1" applyFont="1" applyFill="1" applyBorder="1" applyAlignment="1" quotePrefix="1">
      <alignment/>
    </xf>
    <xf numFmtId="180" fontId="4" fillId="0" borderId="0" xfId="0" applyNumberFormat="1" applyFont="1" applyFill="1" applyAlignment="1">
      <alignment/>
    </xf>
    <xf numFmtId="173" fontId="4" fillId="0" borderId="0" xfId="0" applyNumberFormat="1" applyFont="1" applyFill="1" applyBorder="1" applyAlignment="1">
      <alignment/>
    </xf>
    <xf numFmtId="185" fontId="4" fillId="0" borderId="0" xfId="0" applyNumberFormat="1" applyFont="1" applyFill="1" applyBorder="1" applyAlignment="1" quotePrefix="1">
      <alignment horizontal="right"/>
    </xf>
    <xf numFmtId="183" fontId="4" fillId="0" borderId="0" xfId="0" applyNumberFormat="1" applyFont="1" applyFill="1" applyBorder="1" applyAlignment="1" quotePrefix="1">
      <alignment horizontal="center"/>
    </xf>
    <xf numFmtId="188" fontId="4" fillId="0" borderId="0" xfId="0" applyNumberFormat="1" applyFont="1" applyFill="1" applyBorder="1" applyAlignment="1" quotePrefix="1">
      <alignment horizontal="right"/>
    </xf>
    <xf numFmtId="0" fontId="4" fillId="0" borderId="0" xfId="0" applyFont="1" applyFill="1" applyBorder="1" applyAlignment="1">
      <alignment horizontal="center"/>
    </xf>
    <xf numFmtId="174" fontId="9" fillId="0" borderId="17" xfId="0" applyNumberFormat="1" applyFont="1" applyFill="1" applyBorder="1" applyAlignment="1">
      <alignment horizontal="right"/>
    </xf>
    <xf numFmtId="174" fontId="9" fillId="0" borderId="18" xfId="0" applyNumberFormat="1" applyFont="1" applyFill="1" applyBorder="1" applyAlignment="1">
      <alignment horizontal="right"/>
    </xf>
    <xf numFmtId="173" fontId="4" fillId="0" borderId="13" xfId="0" applyNumberFormat="1" applyFont="1" applyFill="1" applyBorder="1" applyAlignment="1" quotePrefix="1">
      <alignment/>
    </xf>
    <xf numFmtId="174" fontId="4" fillId="0" borderId="0" xfId="0" applyNumberFormat="1" applyFont="1" applyFill="1" applyBorder="1" applyAlignment="1" quotePrefix="1">
      <alignment/>
    </xf>
    <xf numFmtId="173" fontId="4" fillId="0" borderId="12" xfId="0" applyNumberFormat="1" applyFont="1" applyFill="1" applyBorder="1" applyAlignment="1">
      <alignment/>
    </xf>
    <xf numFmtId="173" fontId="4" fillId="0" borderId="12" xfId="0" applyNumberFormat="1" applyFont="1" applyFill="1" applyBorder="1" applyAlignment="1" quotePrefix="1">
      <alignment horizontal="right"/>
    </xf>
    <xf numFmtId="173" fontId="4" fillId="0" borderId="13" xfId="0" applyNumberFormat="1" applyFont="1" applyFill="1" applyBorder="1" applyAlignment="1">
      <alignment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81" fontId="4" fillId="0" borderId="14" xfId="0" applyNumberFormat="1" applyFont="1" applyFill="1" applyBorder="1" applyAlignment="1">
      <alignment horizontal="center"/>
    </xf>
    <xf numFmtId="185" fontId="75" fillId="0" borderId="0" xfId="0" applyNumberFormat="1" applyFont="1" applyFill="1" applyAlignment="1">
      <alignment/>
    </xf>
    <xf numFmtId="191" fontId="9" fillId="0" borderId="14" xfId="0" applyNumberFormat="1" applyFont="1" applyFill="1" applyBorder="1" applyAlignment="1">
      <alignment/>
    </xf>
    <xf numFmtId="195" fontId="4" fillId="0" borderId="0" xfId="0" applyNumberFormat="1" applyFont="1" applyAlignment="1">
      <alignment/>
    </xf>
    <xf numFmtId="0" fontId="31" fillId="0" borderId="0" xfId="0" applyFont="1" applyFill="1" applyAlignment="1" quotePrefix="1">
      <alignment horizontal="center" vertical="center" textRotation="180"/>
    </xf>
    <xf numFmtId="0" fontId="5" fillId="0" borderId="1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center" vertical="center" textRotation="180"/>
    </xf>
    <xf numFmtId="0" fontId="12" fillId="0" borderId="0" xfId="0" applyFont="1" applyAlignment="1">
      <alignment horizontal="center"/>
    </xf>
    <xf numFmtId="0" fontId="31" fillId="0" borderId="0" xfId="0" applyFont="1" applyFill="1" applyAlignment="1">
      <alignment horizontal="center" vertical="center" textRotation="180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2" fillId="0" borderId="21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3" fontId="4" fillId="0" borderId="14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4" fillId="0" borderId="20" xfId="0" applyFont="1" applyBorder="1" applyAlignment="1">
      <alignment horizontal="center"/>
    </xf>
    <xf numFmtId="3" fontId="5" fillId="0" borderId="17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vertical="center" wrapText="1"/>
    </xf>
    <xf numFmtId="3" fontId="4" fillId="0" borderId="11" xfId="0" applyNumberFormat="1" applyFont="1" applyFill="1" applyBorder="1" applyAlignment="1">
      <alignment vertical="center" wrapText="1"/>
    </xf>
    <xf numFmtId="3" fontId="4" fillId="0" borderId="11" xfId="0" applyNumberFormat="1" applyFont="1" applyFill="1" applyBorder="1" applyAlignment="1">
      <alignment horizontal="center"/>
    </xf>
    <xf numFmtId="174" fontId="4" fillId="0" borderId="10" xfId="0" applyNumberFormat="1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externalLink" Target="externalLinks/externalLink3.xml" /><Relationship Id="rId29" Type="http://schemas.openxmlformats.org/officeDocument/2006/relationships/externalLink" Target="externalLinks/externalLink4.xml" /><Relationship Id="rId30" Type="http://schemas.openxmlformats.org/officeDocument/2006/relationships/externalLink" Target="externalLinks/externalLink5.xml" /><Relationship Id="rId31" Type="http://schemas.openxmlformats.org/officeDocument/2006/relationships/externalLink" Target="externalLinks/externalLink6.xml" /><Relationship Id="rId32" Type="http://schemas.openxmlformats.org/officeDocument/2006/relationships/externalLink" Target="externalLinks/externalLink7.xml" /><Relationship Id="rId33" Type="http://schemas.openxmlformats.org/officeDocument/2006/relationships/externalLink" Target="externalLinks/externalLink8.xml" /><Relationship Id="rId34" Type="http://schemas.openxmlformats.org/officeDocument/2006/relationships/externalLink" Target="externalLinks/externalLink9.xml" /><Relationship Id="rId35" Type="http://schemas.openxmlformats.org/officeDocument/2006/relationships/externalLink" Target="externalLinks/externalLink10.xml" /><Relationship Id="rId3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34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4686300" y="0"/>
          <a:ext cx="0" cy="6981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- 11 -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34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4686300" y="0"/>
          <a:ext cx="0" cy="6981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- 11 -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34</xdr:row>
      <xdr:rowOff>0</xdr:rowOff>
    </xdr:to>
    <xdr:sp>
      <xdr:nvSpPr>
        <xdr:cNvPr id="3" name="Text 1"/>
        <xdr:cNvSpPr txBox="1">
          <a:spLocks noChangeArrowheads="1"/>
        </xdr:cNvSpPr>
      </xdr:nvSpPr>
      <xdr:spPr>
        <a:xfrm>
          <a:off x="4686300" y="0"/>
          <a:ext cx="0" cy="6981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- 11 -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34</xdr:row>
      <xdr:rowOff>0</xdr:rowOff>
    </xdr:to>
    <xdr:sp>
      <xdr:nvSpPr>
        <xdr:cNvPr id="4" name="Text 1"/>
        <xdr:cNvSpPr txBox="1">
          <a:spLocks noChangeArrowheads="1"/>
        </xdr:cNvSpPr>
      </xdr:nvSpPr>
      <xdr:spPr>
        <a:xfrm>
          <a:off x="4686300" y="0"/>
          <a:ext cx="0" cy="6981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- 11 -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34</xdr:row>
      <xdr:rowOff>0</xdr:rowOff>
    </xdr:to>
    <xdr:sp>
      <xdr:nvSpPr>
        <xdr:cNvPr id="5" name="Text 1"/>
        <xdr:cNvSpPr txBox="1">
          <a:spLocks noChangeArrowheads="1"/>
        </xdr:cNvSpPr>
      </xdr:nvSpPr>
      <xdr:spPr>
        <a:xfrm>
          <a:off x="4686300" y="0"/>
          <a:ext cx="0" cy="6981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- 11 -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18</xdr:row>
      <xdr:rowOff>57150</xdr:rowOff>
    </xdr:to>
    <xdr:sp>
      <xdr:nvSpPr>
        <xdr:cNvPr id="1" name="Text 2"/>
        <xdr:cNvSpPr txBox="1">
          <a:spLocks noChangeArrowheads="1"/>
        </xdr:cNvSpPr>
      </xdr:nvSpPr>
      <xdr:spPr>
        <a:xfrm>
          <a:off x="4467225" y="0"/>
          <a:ext cx="0" cy="6572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-  12  -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18</xdr:row>
      <xdr:rowOff>57150</xdr:rowOff>
    </xdr:to>
    <xdr:sp>
      <xdr:nvSpPr>
        <xdr:cNvPr id="2" name="Text 2"/>
        <xdr:cNvSpPr txBox="1">
          <a:spLocks noChangeArrowheads="1"/>
        </xdr:cNvSpPr>
      </xdr:nvSpPr>
      <xdr:spPr>
        <a:xfrm>
          <a:off x="4467225" y="0"/>
          <a:ext cx="0" cy="6572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-  12  -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18</xdr:row>
      <xdr:rowOff>57150</xdr:rowOff>
    </xdr:to>
    <xdr:sp>
      <xdr:nvSpPr>
        <xdr:cNvPr id="3" name="Text 2"/>
        <xdr:cNvSpPr txBox="1">
          <a:spLocks noChangeArrowheads="1"/>
        </xdr:cNvSpPr>
      </xdr:nvSpPr>
      <xdr:spPr>
        <a:xfrm>
          <a:off x="4467225" y="0"/>
          <a:ext cx="0" cy="6572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-  12  -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18</xdr:row>
      <xdr:rowOff>57150</xdr:rowOff>
    </xdr:to>
    <xdr:sp>
      <xdr:nvSpPr>
        <xdr:cNvPr id="4" name="Text 2"/>
        <xdr:cNvSpPr txBox="1">
          <a:spLocks noChangeArrowheads="1"/>
        </xdr:cNvSpPr>
      </xdr:nvSpPr>
      <xdr:spPr>
        <a:xfrm>
          <a:off x="4467225" y="0"/>
          <a:ext cx="0" cy="6572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-  12  -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18</xdr:row>
      <xdr:rowOff>57150</xdr:rowOff>
    </xdr:to>
    <xdr:sp>
      <xdr:nvSpPr>
        <xdr:cNvPr id="5" name="Text 2"/>
        <xdr:cNvSpPr txBox="1">
          <a:spLocks noChangeArrowheads="1"/>
        </xdr:cNvSpPr>
      </xdr:nvSpPr>
      <xdr:spPr>
        <a:xfrm>
          <a:off x="4467225" y="0"/>
          <a:ext cx="0" cy="6572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-  12  -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18</xdr:row>
      <xdr:rowOff>57150</xdr:rowOff>
    </xdr:to>
    <xdr:sp>
      <xdr:nvSpPr>
        <xdr:cNvPr id="6" name="Text 2"/>
        <xdr:cNvSpPr txBox="1">
          <a:spLocks noChangeArrowheads="1"/>
        </xdr:cNvSpPr>
      </xdr:nvSpPr>
      <xdr:spPr>
        <a:xfrm>
          <a:off x="4467225" y="0"/>
          <a:ext cx="0" cy="6572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-  12  -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Trade%20Indicator\2009\indicator%20qr109\BOM1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ellanah\Desktop\Indicator%20Q4%202011\Trade%20Indicator\2009\indicator%20qr109\BOM1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~1\user\LOCALS~1\Temp\Table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nasreen\Desktop\Table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igest%202010(Trade)\Digest20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igest%202010(Trade)\DIGEST2007\digest2007(EXP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igest%202010(Trade)\digest%202007\digest2007-%2028080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ellanah\Desktop\Indicator%20Q4%202011\Documents%20and%20Settings\nasreen\Desktop\Table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ellanah\Desktop\Indicator%20Q4%202011\DOCUME~1\user\LOCALS~1\Temp\Table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ellanah\Desktop\Indicator%20Q4%202011\2010Qtr3\TRADE%20INDICATOR\2008\Qr208\indicator2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Frontpage"/>
      <sheetName val="contentsadj"/>
      <sheetName val="Page10f"/>
      <sheetName val="Page11p"/>
      <sheetName val="Page12f"/>
      <sheetName val="Page13p "/>
      <sheetName val="Page14p "/>
      <sheetName val="Page15"/>
      <sheetName val="Page16f"/>
      <sheetName val="Page17f"/>
      <sheetName val="Page18"/>
      <sheetName val="Page19f"/>
      <sheetName val="Page20f"/>
      <sheetName val="Page21f"/>
      <sheetName val="Page22f"/>
      <sheetName val="Page23f"/>
      <sheetName val="Page24f"/>
      <sheetName val="Page25f"/>
      <sheetName val="Page26f"/>
      <sheetName val="Page27f"/>
      <sheetName val="Page28f"/>
      <sheetName val="Page29f "/>
      <sheetName val="Page30f "/>
      <sheetName val="Page31f"/>
      <sheetName val="Page32f"/>
      <sheetName val="Page33f"/>
      <sheetName val="Page34f"/>
      <sheetName val="Page35f"/>
      <sheetName val="Page36f"/>
      <sheetName val="Page37f"/>
      <sheetName val="Page38f"/>
      <sheetName val="Page39f"/>
      <sheetName val="Page40f"/>
      <sheetName val="Page41f"/>
      <sheetName val="Page42f"/>
      <sheetName val="Page43f"/>
      <sheetName val="Page44f"/>
      <sheetName val="Page45f"/>
      <sheetName val="Page46f"/>
      <sheetName val="Page47f"/>
      <sheetName val="Page48f"/>
      <sheetName val="Page49f"/>
      <sheetName val="Page50f"/>
      <sheetName val="Page51f"/>
      <sheetName val="Page52f"/>
      <sheetName val="Page53f"/>
      <sheetName val="Page54f"/>
      <sheetName val="Page55f"/>
      <sheetName val="Page56f"/>
      <sheetName val="Page57f"/>
      <sheetName val="Page58f"/>
      <sheetName val="Page59f"/>
      <sheetName val="Page60f"/>
      <sheetName val="Page61f"/>
      <sheetName val="Page62f"/>
      <sheetName val="Page63f"/>
      <sheetName val="Page64f"/>
      <sheetName val="Page65f"/>
      <sheetName val="Page66f"/>
      <sheetName val="Page67f"/>
      <sheetName val="Page68f"/>
      <sheetName val="Page69f"/>
      <sheetName val="Page70f"/>
      <sheetName val="Page71"/>
      <sheetName val="Page72f"/>
      <sheetName val="Page73f"/>
      <sheetName val="Page74"/>
      <sheetName val="Page75"/>
      <sheetName val="Page76"/>
      <sheetName val="Page77"/>
      <sheetName val="Page78"/>
      <sheetName val="Page79"/>
      <sheetName val="Page80"/>
      <sheetName val="Page81"/>
      <sheetName val="Page82"/>
      <sheetName val="Page83f"/>
      <sheetName val="Page84f"/>
      <sheetName val="Page85"/>
      <sheetName val="Page86"/>
      <sheetName val="Page87"/>
      <sheetName val="Page88"/>
      <sheetName val="Page89"/>
      <sheetName val="Page90"/>
      <sheetName val="Page91"/>
      <sheetName val="Page92"/>
      <sheetName val="Page93"/>
      <sheetName val="Page94"/>
      <sheetName val="Page95"/>
      <sheetName val="Page96p"/>
      <sheetName val="Page97p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dvance copy"/>
      <sheetName val="Cover"/>
      <sheetName val="contents"/>
      <sheetName val="contentsadj"/>
      <sheetName val="Frontpage"/>
      <sheetName val="Page10"/>
      <sheetName val="Page11"/>
      <sheetName val="Page16"/>
      <sheetName val="Page17"/>
      <sheetName val="Page19"/>
      <sheetName val="Page20"/>
      <sheetName val="Page21"/>
      <sheetName val="Page22"/>
      <sheetName val="Page23"/>
      <sheetName val="Page24"/>
      <sheetName val="Page25"/>
      <sheetName val="Page26"/>
      <sheetName val="Page95"/>
      <sheetName val="Page96"/>
      <sheetName val="Page97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dvance copy"/>
      <sheetName val="Cover"/>
      <sheetName val="contents"/>
      <sheetName val="contentsadj"/>
      <sheetName val="Frontpage"/>
      <sheetName val="Page10"/>
      <sheetName val="Page11"/>
      <sheetName val="Page12"/>
      <sheetName val="Page13"/>
      <sheetName val="Page14"/>
      <sheetName val="Page15"/>
      <sheetName val="Page16"/>
      <sheetName val="Page17"/>
      <sheetName val="Page18"/>
      <sheetName val="Page19"/>
      <sheetName val="Page20"/>
      <sheetName val="Page21"/>
      <sheetName val="Page22"/>
      <sheetName val="Page23"/>
      <sheetName val="Page24"/>
      <sheetName val="Page25"/>
      <sheetName val="Page26"/>
      <sheetName val="Page27"/>
      <sheetName val="Page28"/>
      <sheetName val="Page29"/>
      <sheetName val="Page30"/>
      <sheetName val="Page31"/>
      <sheetName val="Page32"/>
      <sheetName val="Page33"/>
      <sheetName val="Page34"/>
      <sheetName val="Page35"/>
      <sheetName val="Page36"/>
      <sheetName val="Page37"/>
      <sheetName val="Page38"/>
      <sheetName val="Page39"/>
      <sheetName val="Page40"/>
      <sheetName val="Page41"/>
      <sheetName val="Page42"/>
      <sheetName val="Page43"/>
      <sheetName val="Page44"/>
      <sheetName val="Page45"/>
      <sheetName val="Page46"/>
      <sheetName val="Page47"/>
      <sheetName val="Page48"/>
      <sheetName val="Page49"/>
      <sheetName val="Page50"/>
      <sheetName val="Page51"/>
      <sheetName val="Page52"/>
      <sheetName val="Page53"/>
      <sheetName val="Page54"/>
      <sheetName val="Page55"/>
      <sheetName val="Page56"/>
      <sheetName val="Page57"/>
      <sheetName val="Page58"/>
      <sheetName val="Page59"/>
      <sheetName val="Page60"/>
      <sheetName val="Page61"/>
      <sheetName val="Page62"/>
      <sheetName val="Page63"/>
      <sheetName val="Page64"/>
      <sheetName val="Page65"/>
      <sheetName val="Page66"/>
      <sheetName val="Page67"/>
      <sheetName val="Page68"/>
      <sheetName val="Page69"/>
      <sheetName val="Page70"/>
      <sheetName val="Page71"/>
      <sheetName val="Page72"/>
      <sheetName val="Page73"/>
      <sheetName val="Page74"/>
      <sheetName val="Page75"/>
      <sheetName val="Page76"/>
      <sheetName val="Page77"/>
      <sheetName val="Page78"/>
      <sheetName val="Page79"/>
      <sheetName val="Page80"/>
      <sheetName val="Page81"/>
      <sheetName val="Page82"/>
      <sheetName val="Page83"/>
      <sheetName val="Page84"/>
      <sheetName val="Page85"/>
      <sheetName val="Page86"/>
      <sheetName val="Page87"/>
      <sheetName val="Page88"/>
      <sheetName val="Page89"/>
      <sheetName val="Page90"/>
      <sheetName val="Page91"/>
      <sheetName val="Page92"/>
      <sheetName val="Page93"/>
      <sheetName val="Page94"/>
      <sheetName val="Page95"/>
      <sheetName val="Page96"/>
      <sheetName val="Page97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1"/>
      <sheetName val="Table 12"/>
      <sheetName val="Table 13"/>
      <sheetName val="Table 13 cont'd"/>
      <sheetName val="Table 14"/>
      <sheetName val="Table 15&amp;16 "/>
    </sheetNames>
  </externalBook>
</externalLink>
</file>

<file path=xl/theme/theme1.xml><?xml version="1.0" encoding="utf-8"?>
<a:theme xmlns:a="http://schemas.openxmlformats.org/drawingml/2006/main" name="Office Theme">
  <a:themeElements>
    <a:clrScheme name="Lucky Tie">
      <a:dk1>
        <a:sysClr val="windowText" lastClr="000000"/>
      </a:dk1>
      <a:lt1>
        <a:sysClr val="window" lastClr="FFFFFF"/>
      </a:lt1>
      <a:dk2>
        <a:srgbClr val="C80000"/>
      </a:dk2>
      <a:lt2>
        <a:srgbClr val="FFECEC"/>
      </a:lt2>
      <a:accent1>
        <a:srgbClr val="C93131"/>
      </a:accent1>
      <a:accent2>
        <a:srgbClr val="F58C5D"/>
      </a:accent2>
      <a:accent3>
        <a:srgbClr val="EABC33"/>
      </a:accent3>
      <a:accent4>
        <a:srgbClr val="698F9B"/>
      </a:accent4>
      <a:accent5>
        <a:srgbClr val="825397"/>
      </a:accent5>
      <a:accent6>
        <a:srgbClr val="814359"/>
      </a:accent6>
      <a:hlink>
        <a:srgbClr val="03AEC5"/>
      </a:hlink>
      <a:folHlink>
        <a:srgbClr val="8D9B0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19"/>
  <sheetViews>
    <sheetView workbookViewId="0" topLeftCell="A1">
      <selection activeCell="O13" sqref="O13"/>
    </sheetView>
  </sheetViews>
  <sheetFormatPr defaultColWidth="9.140625" defaultRowHeight="12.75"/>
  <cols>
    <col min="1" max="1" width="25.8515625" style="85" customWidth="1"/>
    <col min="2" max="3" width="11.140625" style="85" customWidth="1"/>
    <col min="4" max="11" width="11.140625" style="97" customWidth="1"/>
    <col min="12" max="12" width="6.00390625" style="85" customWidth="1"/>
    <col min="13" max="16384" width="9.140625" style="85" customWidth="1"/>
  </cols>
  <sheetData>
    <row r="1" spans="1:12" ht="18" customHeight="1">
      <c r="A1" s="113" t="s">
        <v>412</v>
      </c>
      <c r="L1" s="551" t="s">
        <v>319</v>
      </c>
    </row>
    <row r="2" spans="4:12" ht="20.25" customHeight="1">
      <c r="D2" s="98"/>
      <c r="E2" s="98"/>
      <c r="H2" s="382"/>
      <c r="I2" s="98"/>
      <c r="J2" s="98"/>
      <c r="K2" s="382" t="s">
        <v>372</v>
      </c>
      <c r="L2" s="551"/>
    </row>
    <row r="3" spans="1:12" ht="24" customHeight="1">
      <c r="A3" s="114"/>
      <c r="B3" s="552" t="s">
        <v>403</v>
      </c>
      <c r="C3" s="552" t="s">
        <v>378</v>
      </c>
      <c r="D3" s="554" t="s">
        <v>403</v>
      </c>
      <c r="E3" s="555"/>
      <c r="F3" s="555"/>
      <c r="G3" s="556"/>
      <c r="H3" s="554" t="s">
        <v>377</v>
      </c>
      <c r="I3" s="555"/>
      <c r="J3" s="555"/>
      <c r="K3" s="556"/>
      <c r="L3" s="551"/>
    </row>
    <row r="4" spans="1:12" ht="12.75">
      <c r="A4" s="89" t="s">
        <v>9</v>
      </c>
      <c r="B4" s="553"/>
      <c r="C4" s="553"/>
      <c r="D4" s="95" t="s">
        <v>0</v>
      </c>
      <c r="E4" s="95" t="s">
        <v>1</v>
      </c>
      <c r="F4" s="95" t="s">
        <v>2</v>
      </c>
      <c r="G4" s="108" t="s">
        <v>3</v>
      </c>
      <c r="H4" s="95" t="s">
        <v>0</v>
      </c>
      <c r="I4" s="95" t="s">
        <v>1</v>
      </c>
      <c r="J4" s="95" t="s">
        <v>2</v>
      </c>
      <c r="K4" s="95" t="s">
        <v>3</v>
      </c>
      <c r="L4" s="551"/>
    </row>
    <row r="5" spans="1:12" ht="36" customHeight="1">
      <c r="A5" s="115" t="s">
        <v>4</v>
      </c>
      <c r="B5" s="277">
        <v>67371</v>
      </c>
      <c r="C5" s="489">
        <v>71967</v>
      </c>
      <c r="D5" s="426">
        <v>15285</v>
      </c>
      <c r="E5" s="426">
        <v>16771</v>
      </c>
      <c r="F5" s="429">
        <v>17210</v>
      </c>
      <c r="G5" s="277">
        <v>18105</v>
      </c>
      <c r="H5" s="277">
        <v>16491</v>
      </c>
      <c r="I5" s="277">
        <v>17553</v>
      </c>
      <c r="J5" s="277">
        <v>18522</v>
      </c>
      <c r="K5" s="277">
        <f>K6+K7</f>
        <v>19401</v>
      </c>
      <c r="L5" s="551"/>
    </row>
    <row r="6" spans="1:12" ht="36" customHeight="1">
      <c r="A6" s="101" t="s">
        <v>5</v>
      </c>
      <c r="B6" s="278">
        <v>55530</v>
      </c>
      <c r="C6" s="278">
        <v>58215</v>
      </c>
      <c r="D6" s="427">
        <v>12692</v>
      </c>
      <c r="E6" s="427">
        <v>13584</v>
      </c>
      <c r="F6" s="425">
        <v>14289</v>
      </c>
      <c r="G6" s="279">
        <v>14965</v>
      </c>
      <c r="H6" s="279">
        <v>13799</v>
      </c>
      <c r="I6" s="279">
        <v>15036</v>
      </c>
      <c r="J6" s="279">
        <v>14803</v>
      </c>
      <c r="K6" s="279">
        <f>C6-SUM(H6:J6)</f>
        <v>14577</v>
      </c>
      <c r="L6" s="551"/>
    </row>
    <row r="7" spans="1:12" ht="36" customHeight="1">
      <c r="A7" s="101" t="s">
        <v>120</v>
      </c>
      <c r="B7" s="278">
        <v>11841</v>
      </c>
      <c r="C7" s="278">
        <f>C5-C6</f>
        <v>13752</v>
      </c>
      <c r="D7" s="428">
        <v>2593</v>
      </c>
      <c r="E7" s="428">
        <v>3187</v>
      </c>
      <c r="F7" s="430">
        <v>2921</v>
      </c>
      <c r="G7" s="279">
        <v>3140</v>
      </c>
      <c r="H7" s="279">
        <v>2692</v>
      </c>
      <c r="I7" s="279">
        <v>2517</v>
      </c>
      <c r="J7" s="279">
        <v>3719</v>
      </c>
      <c r="K7" s="279">
        <f>C7-SUM(H7:J7)</f>
        <v>4824</v>
      </c>
      <c r="L7" s="551"/>
    </row>
    <row r="8" spans="1:12" ht="36" customHeight="1">
      <c r="A8" s="115" t="s">
        <v>104</v>
      </c>
      <c r="B8" s="280">
        <v>12287</v>
      </c>
      <c r="C8" s="280">
        <v>16181</v>
      </c>
      <c r="D8" s="480">
        <v>2712</v>
      </c>
      <c r="E8" s="480">
        <v>3506</v>
      </c>
      <c r="F8" s="480">
        <v>2487</v>
      </c>
      <c r="G8" s="280">
        <v>3582</v>
      </c>
      <c r="H8" s="280">
        <v>3870</v>
      </c>
      <c r="I8" s="280">
        <v>4193</v>
      </c>
      <c r="J8" s="280">
        <v>3959</v>
      </c>
      <c r="K8" s="280">
        <f>C8-SUM(H8:J8)</f>
        <v>4159</v>
      </c>
      <c r="L8" s="551"/>
    </row>
    <row r="9" spans="1:12" s="97" customFormat="1" ht="36" customHeight="1">
      <c r="A9" s="116" t="s">
        <v>6</v>
      </c>
      <c r="B9" s="281">
        <v>79658</v>
      </c>
      <c r="C9" s="281">
        <f>C5+C8</f>
        <v>88148</v>
      </c>
      <c r="D9" s="281">
        <v>17997</v>
      </c>
      <c r="E9" s="281">
        <v>20277</v>
      </c>
      <c r="F9" s="281">
        <v>19697</v>
      </c>
      <c r="G9" s="281">
        <v>21687</v>
      </c>
      <c r="H9" s="281">
        <v>20361</v>
      </c>
      <c r="I9" s="281">
        <v>21746</v>
      </c>
      <c r="J9" s="281">
        <v>22481</v>
      </c>
      <c r="K9" s="281">
        <f>K5+K8</f>
        <v>23560</v>
      </c>
      <c r="L9" s="551"/>
    </row>
    <row r="10" spans="1:12" s="97" customFormat="1" ht="15" customHeight="1">
      <c r="A10" s="101" t="s">
        <v>105</v>
      </c>
      <c r="B10" s="281"/>
      <c r="C10" s="281"/>
      <c r="D10" s="281"/>
      <c r="E10" s="281"/>
      <c r="F10" s="282"/>
      <c r="G10" s="281"/>
      <c r="H10" s="281"/>
      <c r="I10" s="281"/>
      <c r="J10" s="281"/>
      <c r="K10" s="281"/>
      <c r="L10" s="551"/>
    </row>
    <row r="11" spans="1:12" s="97" customFormat="1" ht="25.5" customHeight="1">
      <c r="A11" s="101" t="s">
        <v>371</v>
      </c>
      <c r="B11" s="279">
        <v>45606</v>
      </c>
      <c r="C11" s="279">
        <v>46851</v>
      </c>
      <c r="D11" s="279">
        <v>10536</v>
      </c>
      <c r="E11" s="279">
        <v>11450</v>
      </c>
      <c r="F11" s="283">
        <v>11451</v>
      </c>
      <c r="G11" s="279">
        <v>12169</v>
      </c>
      <c r="H11" s="279">
        <v>10914</v>
      </c>
      <c r="I11" s="279">
        <v>12103</v>
      </c>
      <c r="J11" s="279">
        <v>12093</v>
      </c>
      <c r="K11" s="279">
        <f>C11-SUM(H11:J11)</f>
        <v>11741</v>
      </c>
      <c r="L11" s="551"/>
    </row>
    <row r="12" spans="1:12" s="97" customFormat="1" ht="36" customHeight="1">
      <c r="A12" s="115" t="s">
        <v>136</v>
      </c>
      <c r="B12" s="281">
        <v>160996</v>
      </c>
      <c r="C12" s="281">
        <v>165661</v>
      </c>
      <c r="D12" s="281">
        <v>36986</v>
      </c>
      <c r="E12" s="281">
        <v>40352</v>
      </c>
      <c r="F12" s="281">
        <v>38926</v>
      </c>
      <c r="G12" s="281">
        <v>44732</v>
      </c>
      <c r="H12" s="281">
        <v>37744</v>
      </c>
      <c r="I12" s="281">
        <v>38679</v>
      </c>
      <c r="J12" s="281">
        <v>42038</v>
      </c>
      <c r="K12" s="281">
        <f>C12-SUM(H12:J12)</f>
        <v>47200</v>
      </c>
      <c r="L12" s="551"/>
    </row>
    <row r="13" spans="1:12" s="97" customFormat="1" ht="15.75" customHeight="1">
      <c r="A13" s="101" t="s">
        <v>105</v>
      </c>
      <c r="B13" s="281"/>
      <c r="C13" s="281"/>
      <c r="D13" s="281"/>
      <c r="E13" s="281"/>
      <c r="F13" s="282"/>
      <c r="G13" s="281"/>
      <c r="H13" s="281"/>
      <c r="I13" s="281"/>
      <c r="J13" s="281"/>
      <c r="K13" s="281"/>
      <c r="L13" s="551"/>
    </row>
    <row r="14" spans="1:12" s="97" customFormat="1" ht="26.25" customHeight="1">
      <c r="A14" s="101" t="s">
        <v>371</v>
      </c>
      <c r="B14" s="279">
        <v>26665</v>
      </c>
      <c r="C14" s="279">
        <v>29333</v>
      </c>
      <c r="D14" s="284">
        <v>5780</v>
      </c>
      <c r="E14" s="284">
        <v>6636</v>
      </c>
      <c r="F14" s="285">
        <v>6206</v>
      </c>
      <c r="G14" s="279">
        <v>8043</v>
      </c>
      <c r="H14" s="284">
        <v>6555</v>
      </c>
      <c r="I14" s="279">
        <v>7522</v>
      </c>
      <c r="J14" s="485">
        <v>7642</v>
      </c>
      <c r="K14" s="279">
        <f>C14-SUM(H14:J14)</f>
        <v>7614</v>
      </c>
      <c r="L14" s="551"/>
    </row>
    <row r="15" spans="1:12" s="97" customFormat="1" ht="36" customHeight="1">
      <c r="A15" s="117" t="s">
        <v>7</v>
      </c>
      <c r="B15" s="286">
        <v>240654</v>
      </c>
      <c r="C15" s="286">
        <f aca="true" t="shared" si="0" ref="C15:J15">C9+C12</f>
        <v>253809</v>
      </c>
      <c r="D15" s="286">
        <f t="shared" si="0"/>
        <v>54983</v>
      </c>
      <c r="E15" s="286">
        <f t="shared" si="0"/>
        <v>60629</v>
      </c>
      <c r="F15" s="286">
        <f t="shared" si="0"/>
        <v>58623</v>
      </c>
      <c r="G15" s="286">
        <f t="shared" si="0"/>
        <v>66419</v>
      </c>
      <c r="H15" s="286">
        <f t="shared" si="0"/>
        <v>58105</v>
      </c>
      <c r="I15" s="286">
        <f t="shared" si="0"/>
        <v>60425</v>
      </c>
      <c r="J15" s="286">
        <f t="shared" si="0"/>
        <v>64519</v>
      </c>
      <c r="K15" s="286">
        <f>K9+K12</f>
        <v>70760</v>
      </c>
      <c r="L15" s="551"/>
    </row>
    <row r="16" spans="1:12" s="97" customFormat="1" ht="36" customHeight="1">
      <c r="A16" s="118" t="s">
        <v>8</v>
      </c>
      <c r="B16" s="280">
        <v>-81338</v>
      </c>
      <c r="C16" s="280">
        <f aca="true" t="shared" si="1" ref="C16:J16">C9-C12</f>
        <v>-77513</v>
      </c>
      <c r="D16" s="280">
        <f t="shared" si="1"/>
        <v>-18989</v>
      </c>
      <c r="E16" s="280">
        <f t="shared" si="1"/>
        <v>-20075</v>
      </c>
      <c r="F16" s="280">
        <f t="shared" si="1"/>
        <v>-19229</v>
      </c>
      <c r="G16" s="280">
        <f t="shared" si="1"/>
        <v>-23045</v>
      </c>
      <c r="H16" s="280">
        <f t="shared" si="1"/>
        <v>-17383</v>
      </c>
      <c r="I16" s="280">
        <f t="shared" si="1"/>
        <v>-16933</v>
      </c>
      <c r="J16" s="280">
        <f t="shared" si="1"/>
        <v>-19557</v>
      </c>
      <c r="K16" s="280">
        <f>K9-K12</f>
        <v>-23640</v>
      </c>
      <c r="L16" s="551"/>
    </row>
    <row r="17" spans="1:12" ht="18.75" customHeight="1">
      <c r="A17" s="103" t="s">
        <v>173</v>
      </c>
      <c r="L17" s="551"/>
    </row>
    <row r="18" spans="1:12" ht="15.75">
      <c r="A18" s="103" t="s">
        <v>389</v>
      </c>
      <c r="L18" s="551"/>
    </row>
    <row r="19" spans="1:9" ht="12.75">
      <c r="A19" s="97" t="s">
        <v>436</v>
      </c>
      <c r="I19" s="431"/>
    </row>
  </sheetData>
  <sheetProtection/>
  <mergeCells count="5">
    <mergeCell ref="L1:L18"/>
    <mergeCell ref="B3:B4"/>
    <mergeCell ref="D3:G3"/>
    <mergeCell ref="H3:K3"/>
    <mergeCell ref="C3:C4"/>
  </mergeCells>
  <printOptions horizontalCentered="1"/>
  <pageMargins left="0.5" right="0" top="0.75" bottom="0.75" header="0" footer="0"/>
  <pageSetup horizontalDpi="1200" verticalDpi="12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M53"/>
  <sheetViews>
    <sheetView zoomScalePageLayoutView="0" workbookViewId="0" topLeftCell="A19">
      <selection activeCell="F51" sqref="F51"/>
    </sheetView>
  </sheetViews>
  <sheetFormatPr defaultColWidth="9.140625" defaultRowHeight="12.75"/>
  <cols>
    <col min="1" max="1" width="5.7109375" style="85" customWidth="1"/>
    <col min="2" max="2" width="18.57421875" style="85" customWidth="1"/>
    <col min="3" max="4" width="11.140625" style="85" customWidth="1"/>
    <col min="5" max="5" width="11.7109375" style="97" customWidth="1"/>
    <col min="6" max="12" width="11.7109375" style="85" customWidth="1"/>
    <col min="13" max="13" width="7.421875" style="257" customWidth="1"/>
    <col min="14" max="16384" width="9.140625" style="85" customWidth="1"/>
  </cols>
  <sheetData>
    <row r="1" spans="1:13" s="106" customFormat="1" ht="22.5" customHeight="1">
      <c r="A1" s="59" t="s">
        <v>419</v>
      </c>
      <c r="E1" s="107"/>
      <c r="M1" s="551" t="s">
        <v>194</v>
      </c>
    </row>
    <row r="2" spans="1:13" ht="13.5" customHeight="1">
      <c r="A2" s="99"/>
      <c r="F2" s="382"/>
      <c r="G2" s="382"/>
      <c r="H2" s="382"/>
      <c r="I2" s="98"/>
      <c r="J2" s="98"/>
      <c r="K2" s="98"/>
      <c r="L2" s="382" t="s">
        <v>384</v>
      </c>
      <c r="M2" s="551"/>
    </row>
    <row r="3" spans="1:13" s="195" customFormat="1" ht="15" customHeight="1">
      <c r="A3" s="570" t="s">
        <v>10</v>
      </c>
      <c r="B3" s="571"/>
      <c r="C3" s="563" t="s">
        <v>362</v>
      </c>
      <c r="D3" s="563" t="s">
        <v>381</v>
      </c>
      <c r="E3" s="554" t="s">
        <v>362</v>
      </c>
      <c r="F3" s="555"/>
      <c r="G3" s="555"/>
      <c r="H3" s="556"/>
      <c r="I3" s="557" t="s">
        <v>381</v>
      </c>
      <c r="J3" s="558"/>
      <c r="K3" s="558"/>
      <c r="L3" s="559"/>
      <c r="M3" s="551"/>
    </row>
    <row r="4" spans="1:13" s="195" customFormat="1" ht="16.5" customHeight="1">
      <c r="A4" s="572"/>
      <c r="B4" s="573"/>
      <c r="C4" s="564"/>
      <c r="D4" s="564"/>
      <c r="E4" s="108" t="s">
        <v>0</v>
      </c>
      <c r="F4" s="108" t="s">
        <v>1</v>
      </c>
      <c r="G4" s="108" t="s">
        <v>2</v>
      </c>
      <c r="H4" s="108" t="s">
        <v>3</v>
      </c>
      <c r="I4" s="44" t="s">
        <v>0</v>
      </c>
      <c r="J4" s="2" t="s">
        <v>1</v>
      </c>
      <c r="K4" s="108" t="s">
        <v>2</v>
      </c>
      <c r="L4" s="108" t="s">
        <v>3</v>
      </c>
      <c r="M4" s="551"/>
    </row>
    <row r="5" spans="1:13" s="196" customFormat="1" ht="13.5" customHeight="1">
      <c r="A5" s="119"/>
      <c r="B5" s="172" t="s">
        <v>145</v>
      </c>
      <c r="C5" s="156">
        <f>C6+C19+C30+C42+C47</f>
        <v>67371</v>
      </c>
      <c r="D5" s="156">
        <f>D6+D19+D30+D42+D47</f>
        <v>71967</v>
      </c>
      <c r="E5" s="156">
        <v>15285</v>
      </c>
      <c r="F5" s="156">
        <v>16771</v>
      </c>
      <c r="G5" s="156">
        <v>17210</v>
      </c>
      <c r="H5" s="157">
        <v>18105</v>
      </c>
      <c r="I5" s="156">
        <v>16491</v>
      </c>
      <c r="J5" s="156">
        <v>17553</v>
      </c>
      <c r="K5" s="156">
        <v>18522</v>
      </c>
      <c r="L5" s="156">
        <f>L6+L19+L30+L42+L47</f>
        <v>19401</v>
      </c>
      <c r="M5" s="551"/>
    </row>
    <row r="6" spans="1:13" s="196" customFormat="1" ht="19.5" customHeight="1">
      <c r="A6" s="119" t="s">
        <v>121</v>
      </c>
      <c r="B6" s="173"/>
      <c r="C6" s="254">
        <v>38795</v>
      </c>
      <c r="D6" s="254">
        <v>40351</v>
      </c>
      <c r="E6" s="254">
        <v>9256</v>
      </c>
      <c r="F6" s="254">
        <v>9829</v>
      </c>
      <c r="G6" s="254">
        <v>9736</v>
      </c>
      <c r="H6" s="254">
        <v>9974</v>
      </c>
      <c r="I6" s="254">
        <v>10077</v>
      </c>
      <c r="J6" s="254">
        <v>10557</v>
      </c>
      <c r="K6" s="254">
        <v>9895</v>
      </c>
      <c r="L6" s="254">
        <f>D6-SUM(I6:K6)</f>
        <v>9822</v>
      </c>
      <c r="M6" s="551"/>
    </row>
    <row r="7" spans="1:13" s="196" customFormat="1" ht="12" customHeight="1">
      <c r="A7" s="119"/>
      <c r="B7" s="173" t="s">
        <v>38</v>
      </c>
      <c r="C7" s="331">
        <v>408</v>
      </c>
      <c r="D7" s="331">
        <v>326</v>
      </c>
      <c r="E7" s="331">
        <v>99</v>
      </c>
      <c r="F7" s="331">
        <v>83</v>
      </c>
      <c r="G7" s="331">
        <v>104</v>
      </c>
      <c r="H7" s="331">
        <v>122</v>
      </c>
      <c r="I7" s="331">
        <v>73</v>
      </c>
      <c r="J7" s="331">
        <v>53</v>
      </c>
      <c r="K7" s="331">
        <v>110</v>
      </c>
      <c r="L7" s="331">
        <f aca="true" t="shared" si="0" ref="L7:L50">D7-SUM(I7:K7)</f>
        <v>90</v>
      </c>
      <c r="M7" s="551"/>
    </row>
    <row r="8" spans="1:13" s="196" customFormat="1" ht="12" customHeight="1">
      <c r="A8" s="90"/>
      <c r="B8" s="173" t="s">
        <v>11</v>
      </c>
      <c r="C8" s="331">
        <v>1916</v>
      </c>
      <c r="D8" s="331">
        <v>2205</v>
      </c>
      <c r="E8" s="331">
        <v>470</v>
      </c>
      <c r="F8" s="331">
        <v>441</v>
      </c>
      <c r="G8" s="331">
        <v>498</v>
      </c>
      <c r="H8" s="331">
        <v>507</v>
      </c>
      <c r="I8" s="331">
        <v>533</v>
      </c>
      <c r="J8" s="331">
        <v>512</v>
      </c>
      <c r="K8" s="331">
        <v>495</v>
      </c>
      <c r="L8" s="331">
        <f t="shared" si="0"/>
        <v>665</v>
      </c>
      <c r="M8" s="551"/>
    </row>
    <row r="9" spans="1:13" s="196" customFormat="1" ht="12" customHeight="1">
      <c r="A9" s="90"/>
      <c r="B9" s="173" t="s">
        <v>197</v>
      </c>
      <c r="C9" s="331">
        <v>133</v>
      </c>
      <c r="D9" s="331">
        <v>244</v>
      </c>
      <c r="E9" s="331">
        <v>17</v>
      </c>
      <c r="F9" s="331">
        <v>30</v>
      </c>
      <c r="G9" s="331">
        <v>32</v>
      </c>
      <c r="H9" s="331">
        <v>54</v>
      </c>
      <c r="I9" s="331">
        <v>89</v>
      </c>
      <c r="J9" s="331">
        <v>56</v>
      </c>
      <c r="K9" s="331">
        <v>68</v>
      </c>
      <c r="L9" s="331">
        <f t="shared" si="0"/>
        <v>31</v>
      </c>
      <c r="M9" s="551"/>
    </row>
    <row r="10" spans="1:13" s="196" customFormat="1" ht="12" customHeight="1">
      <c r="A10" s="90"/>
      <c r="B10" s="173" t="s">
        <v>12</v>
      </c>
      <c r="C10" s="331">
        <v>8720</v>
      </c>
      <c r="D10" s="331">
        <v>8594</v>
      </c>
      <c r="E10" s="331">
        <v>2070</v>
      </c>
      <c r="F10" s="331">
        <v>2466</v>
      </c>
      <c r="G10" s="331">
        <v>2066</v>
      </c>
      <c r="H10" s="331">
        <v>2118</v>
      </c>
      <c r="I10" s="331">
        <v>1966</v>
      </c>
      <c r="J10" s="331">
        <v>2461</v>
      </c>
      <c r="K10" s="331">
        <v>1978</v>
      </c>
      <c r="L10" s="331">
        <f t="shared" si="0"/>
        <v>2189</v>
      </c>
      <c r="M10" s="551"/>
    </row>
    <row r="11" spans="1:13" s="196" customFormat="1" ht="12" customHeight="1">
      <c r="A11" s="90"/>
      <c r="B11" s="173" t="s">
        <v>13</v>
      </c>
      <c r="C11" s="331">
        <v>1246</v>
      </c>
      <c r="D11" s="331">
        <v>1091</v>
      </c>
      <c r="E11" s="331">
        <v>291</v>
      </c>
      <c r="F11" s="331">
        <v>285</v>
      </c>
      <c r="G11" s="331">
        <v>332</v>
      </c>
      <c r="H11" s="331">
        <v>338</v>
      </c>
      <c r="I11" s="331">
        <v>253</v>
      </c>
      <c r="J11" s="331">
        <v>288</v>
      </c>
      <c r="K11" s="331">
        <v>325</v>
      </c>
      <c r="L11" s="331">
        <f t="shared" si="0"/>
        <v>225</v>
      </c>
      <c r="M11" s="551"/>
    </row>
    <row r="12" spans="1:13" s="196" customFormat="1" ht="12" customHeight="1">
      <c r="A12" s="90"/>
      <c r="B12" s="173" t="s">
        <v>14</v>
      </c>
      <c r="C12" s="331">
        <v>4892</v>
      </c>
      <c r="D12" s="331">
        <v>6446</v>
      </c>
      <c r="E12" s="331">
        <v>1283</v>
      </c>
      <c r="F12" s="331">
        <v>1016</v>
      </c>
      <c r="G12" s="331">
        <v>1109</v>
      </c>
      <c r="H12" s="331">
        <v>1484</v>
      </c>
      <c r="I12" s="331">
        <v>1675</v>
      </c>
      <c r="J12" s="331">
        <v>1985</v>
      </c>
      <c r="K12" s="331">
        <v>1685</v>
      </c>
      <c r="L12" s="331">
        <f t="shared" si="0"/>
        <v>1101</v>
      </c>
      <c r="M12" s="551"/>
    </row>
    <row r="13" spans="1:13" s="196" customFormat="1" ht="12" customHeight="1">
      <c r="A13" s="90"/>
      <c r="B13" s="173" t="s">
        <v>15</v>
      </c>
      <c r="C13" s="331">
        <v>1244</v>
      </c>
      <c r="D13" s="331">
        <v>1829</v>
      </c>
      <c r="E13" s="331">
        <v>263</v>
      </c>
      <c r="F13" s="331">
        <v>290</v>
      </c>
      <c r="G13" s="331">
        <v>366</v>
      </c>
      <c r="H13" s="331">
        <v>325</v>
      </c>
      <c r="I13" s="331">
        <v>547</v>
      </c>
      <c r="J13" s="331">
        <v>384</v>
      </c>
      <c r="K13" s="331">
        <v>447</v>
      </c>
      <c r="L13" s="331">
        <f t="shared" si="0"/>
        <v>451</v>
      </c>
      <c r="M13" s="551"/>
    </row>
    <row r="14" spans="1:13" s="196" customFormat="1" ht="12" customHeight="1">
      <c r="A14" s="90"/>
      <c r="B14" s="173" t="s">
        <v>16</v>
      </c>
      <c r="C14" s="331">
        <v>255</v>
      </c>
      <c r="D14" s="331">
        <v>424</v>
      </c>
      <c r="E14" s="331">
        <v>56</v>
      </c>
      <c r="F14" s="331">
        <v>49</v>
      </c>
      <c r="G14" s="331">
        <v>54</v>
      </c>
      <c r="H14" s="331">
        <v>96</v>
      </c>
      <c r="I14" s="331">
        <v>91</v>
      </c>
      <c r="J14" s="331">
        <v>83</v>
      </c>
      <c r="K14" s="331">
        <v>84</v>
      </c>
      <c r="L14" s="331">
        <f t="shared" si="0"/>
        <v>166</v>
      </c>
      <c r="M14" s="551"/>
    </row>
    <row r="15" spans="1:13" s="196" customFormat="1" ht="12" customHeight="1">
      <c r="A15" s="90"/>
      <c r="B15" s="173" t="s">
        <v>19</v>
      </c>
      <c r="C15" s="331">
        <v>4862</v>
      </c>
      <c r="D15" s="331">
        <v>4194</v>
      </c>
      <c r="E15" s="331">
        <v>1211</v>
      </c>
      <c r="F15" s="331">
        <v>1303</v>
      </c>
      <c r="G15" s="331">
        <v>1425</v>
      </c>
      <c r="H15" s="331">
        <v>923</v>
      </c>
      <c r="I15" s="331">
        <v>1080</v>
      </c>
      <c r="J15" s="331">
        <v>998</v>
      </c>
      <c r="K15" s="331">
        <v>1011</v>
      </c>
      <c r="L15" s="331">
        <f t="shared" si="0"/>
        <v>1105</v>
      </c>
      <c r="M15" s="551"/>
    </row>
    <row r="16" spans="1:13" s="196" customFormat="1" ht="12" customHeight="1">
      <c r="A16" s="90"/>
      <c r="B16" s="173" t="s">
        <v>31</v>
      </c>
      <c r="C16" s="331">
        <v>927</v>
      </c>
      <c r="D16" s="331">
        <v>786</v>
      </c>
      <c r="E16" s="331">
        <v>258</v>
      </c>
      <c r="F16" s="331">
        <v>302</v>
      </c>
      <c r="G16" s="331">
        <v>192</v>
      </c>
      <c r="H16" s="331">
        <v>175</v>
      </c>
      <c r="I16" s="331">
        <v>153</v>
      </c>
      <c r="J16" s="331">
        <v>214</v>
      </c>
      <c r="K16" s="331">
        <v>197</v>
      </c>
      <c r="L16" s="331">
        <f t="shared" si="0"/>
        <v>222</v>
      </c>
      <c r="M16" s="551"/>
    </row>
    <row r="17" spans="1:13" s="196" customFormat="1" ht="12" customHeight="1">
      <c r="A17" s="90"/>
      <c r="B17" s="173" t="s">
        <v>18</v>
      </c>
      <c r="C17" s="331">
        <v>12497</v>
      </c>
      <c r="D17" s="331">
        <v>11976</v>
      </c>
      <c r="E17" s="331">
        <v>2908</v>
      </c>
      <c r="F17" s="331">
        <v>3202</v>
      </c>
      <c r="G17" s="331">
        <v>2958</v>
      </c>
      <c r="H17" s="331">
        <v>3429</v>
      </c>
      <c r="I17" s="331">
        <v>3179</v>
      </c>
      <c r="J17" s="331">
        <v>3085</v>
      </c>
      <c r="K17" s="331">
        <v>2793</v>
      </c>
      <c r="L17" s="331">
        <f t="shared" si="0"/>
        <v>2919</v>
      </c>
      <c r="M17" s="551"/>
    </row>
    <row r="18" spans="1:13" s="196" customFormat="1" ht="12" customHeight="1">
      <c r="A18" s="90"/>
      <c r="B18" s="88" t="s">
        <v>20</v>
      </c>
      <c r="C18" s="331">
        <v>1695</v>
      </c>
      <c r="D18" s="331">
        <f>D6-SUM(D7:D17)</f>
        <v>2236</v>
      </c>
      <c r="E18" s="331">
        <v>330</v>
      </c>
      <c r="F18" s="331">
        <v>362</v>
      </c>
      <c r="G18" s="331">
        <v>600</v>
      </c>
      <c r="H18" s="331">
        <v>403</v>
      </c>
      <c r="I18" s="331">
        <v>438</v>
      </c>
      <c r="J18" s="331">
        <v>438</v>
      </c>
      <c r="K18" s="331">
        <v>702</v>
      </c>
      <c r="L18" s="331">
        <f t="shared" si="0"/>
        <v>658</v>
      </c>
      <c r="M18" s="551"/>
    </row>
    <row r="19" spans="1:13" s="196" customFormat="1" ht="12" customHeight="1">
      <c r="A19" s="119" t="s">
        <v>122</v>
      </c>
      <c r="B19" s="88"/>
      <c r="C19" s="254">
        <v>5107</v>
      </c>
      <c r="D19" s="254">
        <v>8467</v>
      </c>
      <c r="E19" s="254">
        <v>977</v>
      </c>
      <c r="F19" s="254">
        <v>1350</v>
      </c>
      <c r="G19" s="254">
        <v>1201</v>
      </c>
      <c r="H19" s="254">
        <v>1579</v>
      </c>
      <c r="I19" s="254">
        <v>1331</v>
      </c>
      <c r="J19" s="254">
        <v>1394</v>
      </c>
      <c r="K19" s="254">
        <v>2317</v>
      </c>
      <c r="L19" s="254">
        <f t="shared" si="0"/>
        <v>3425</v>
      </c>
      <c r="M19" s="551"/>
    </row>
    <row r="20" spans="1:13" s="196" customFormat="1" ht="12" customHeight="1">
      <c r="A20" s="119"/>
      <c r="B20" s="88" t="s">
        <v>142</v>
      </c>
      <c r="C20" s="331">
        <v>232</v>
      </c>
      <c r="D20" s="331">
        <v>414</v>
      </c>
      <c r="E20" s="331">
        <v>38</v>
      </c>
      <c r="F20" s="331">
        <v>37</v>
      </c>
      <c r="G20" s="331">
        <v>109</v>
      </c>
      <c r="H20" s="331">
        <v>48</v>
      </c>
      <c r="I20" s="331">
        <v>50</v>
      </c>
      <c r="J20" s="331">
        <v>86</v>
      </c>
      <c r="K20" s="331">
        <v>160</v>
      </c>
      <c r="L20" s="331">
        <f t="shared" si="0"/>
        <v>118</v>
      </c>
      <c r="M20" s="551"/>
    </row>
    <row r="21" spans="1:13" s="196" customFormat="1" ht="16.5" customHeight="1">
      <c r="A21" s="90"/>
      <c r="B21" s="88" t="s">
        <v>359</v>
      </c>
      <c r="C21" s="331">
        <v>229</v>
      </c>
      <c r="D21" s="331">
        <v>1075</v>
      </c>
      <c r="E21" s="331">
        <v>48</v>
      </c>
      <c r="F21" s="331">
        <v>36</v>
      </c>
      <c r="G21" s="331">
        <v>77</v>
      </c>
      <c r="H21" s="331">
        <v>68</v>
      </c>
      <c r="I21" s="331">
        <v>29</v>
      </c>
      <c r="J21" s="331">
        <v>51</v>
      </c>
      <c r="K21" s="331">
        <v>131</v>
      </c>
      <c r="L21" s="331">
        <f t="shared" si="0"/>
        <v>864</v>
      </c>
      <c r="M21" s="551"/>
    </row>
    <row r="22" spans="1:13" s="196" customFormat="1" ht="12" customHeight="1">
      <c r="A22" s="90"/>
      <c r="B22" s="88" t="s">
        <v>23</v>
      </c>
      <c r="C22" s="331">
        <v>552</v>
      </c>
      <c r="D22" s="331">
        <v>541</v>
      </c>
      <c r="E22" s="331">
        <v>114</v>
      </c>
      <c r="F22" s="331">
        <v>185</v>
      </c>
      <c r="G22" s="331">
        <v>91</v>
      </c>
      <c r="H22" s="331">
        <v>162</v>
      </c>
      <c r="I22" s="331">
        <v>75</v>
      </c>
      <c r="J22" s="331">
        <v>177</v>
      </c>
      <c r="K22" s="331">
        <v>150</v>
      </c>
      <c r="L22" s="331">
        <f t="shared" si="0"/>
        <v>139</v>
      </c>
      <c r="M22" s="551"/>
    </row>
    <row r="23" spans="1:13" s="196" customFormat="1" ht="12" customHeight="1">
      <c r="A23" s="90"/>
      <c r="B23" s="88" t="s">
        <v>30</v>
      </c>
      <c r="C23" s="331">
        <v>1033</v>
      </c>
      <c r="D23" s="331">
        <v>789</v>
      </c>
      <c r="E23" s="331">
        <v>162</v>
      </c>
      <c r="F23" s="331">
        <v>509</v>
      </c>
      <c r="G23" s="331">
        <v>187</v>
      </c>
      <c r="H23" s="331">
        <v>175</v>
      </c>
      <c r="I23" s="331">
        <v>155</v>
      </c>
      <c r="J23" s="331">
        <v>86</v>
      </c>
      <c r="K23" s="331">
        <v>266</v>
      </c>
      <c r="L23" s="331">
        <f t="shared" si="0"/>
        <v>282</v>
      </c>
      <c r="M23" s="551"/>
    </row>
    <row r="24" spans="1:13" s="196" customFormat="1" ht="12" customHeight="1">
      <c r="A24" s="90"/>
      <c r="B24" s="88" t="s">
        <v>185</v>
      </c>
      <c r="C24" s="331">
        <v>150</v>
      </c>
      <c r="D24" s="331">
        <v>158</v>
      </c>
      <c r="E24" s="331">
        <v>34</v>
      </c>
      <c r="F24" s="331">
        <v>15</v>
      </c>
      <c r="G24" s="331">
        <v>41</v>
      </c>
      <c r="H24" s="331">
        <v>60</v>
      </c>
      <c r="I24" s="331">
        <v>17</v>
      </c>
      <c r="J24" s="331">
        <v>32</v>
      </c>
      <c r="K24" s="331">
        <v>65</v>
      </c>
      <c r="L24" s="331">
        <f t="shared" si="0"/>
        <v>44</v>
      </c>
      <c r="M24" s="551"/>
    </row>
    <row r="25" spans="1:13" s="196" customFormat="1" ht="12" customHeight="1">
      <c r="A25" s="90"/>
      <c r="B25" s="88" t="s">
        <v>200</v>
      </c>
      <c r="C25" s="331">
        <v>38</v>
      </c>
      <c r="D25" s="331">
        <v>18</v>
      </c>
      <c r="E25" s="331">
        <v>26</v>
      </c>
      <c r="F25" s="331">
        <v>5</v>
      </c>
      <c r="G25" s="331">
        <v>4</v>
      </c>
      <c r="H25" s="331">
        <v>3</v>
      </c>
      <c r="I25" s="331">
        <v>5</v>
      </c>
      <c r="J25" s="273">
        <v>0</v>
      </c>
      <c r="K25" s="331">
        <v>2</v>
      </c>
      <c r="L25" s="331">
        <f t="shared" si="0"/>
        <v>11</v>
      </c>
      <c r="M25" s="551"/>
    </row>
    <row r="26" spans="1:13" s="196" customFormat="1" ht="12" customHeight="1">
      <c r="A26" s="90"/>
      <c r="B26" s="88" t="s">
        <v>26</v>
      </c>
      <c r="C26" s="331">
        <v>548</v>
      </c>
      <c r="D26" s="331">
        <v>664</v>
      </c>
      <c r="E26" s="331">
        <v>126</v>
      </c>
      <c r="F26" s="331">
        <v>134</v>
      </c>
      <c r="G26" s="331">
        <v>161</v>
      </c>
      <c r="H26" s="331">
        <v>127</v>
      </c>
      <c r="I26" s="331">
        <v>138</v>
      </c>
      <c r="J26" s="331">
        <v>103</v>
      </c>
      <c r="K26" s="331">
        <v>143</v>
      </c>
      <c r="L26" s="331">
        <f t="shared" si="0"/>
        <v>280</v>
      </c>
      <c r="M26" s="551"/>
    </row>
    <row r="27" spans="1:13" s="196" customFormat="1" ht="12" customHeight="1">
      <c r="A27" s="90"/>
      <c r="B27" s="88" t="s">
        <v>186</v>
      </c>
      <c r="C27" s="331">
        <v>193</v>
      </c>
      <c r="D27" s="331">
        <v>358</v>
      </c>
      <c r="E27" s="331">
        <v>64</v>
      </c>
      <c r="F27" s="331">
        <v>28</v>
      </c>
      <c r="G27" s="331">
        <v>60</v>
      </c>
      <c r="H27" s="331">
        <v>41</v>
      </c>
      <c r="I27" s="331">
        <v>49</v>
      </c>
      <c r="J27" s="331">
        <v>42</v>
      </c>
      <c r="K27" s="331">
        <v>106</v>
      </c>
      <c r="L27" s="331">
        <f t="shared" si="0"/>
        <v>161</v>
      </c>
      <c r="M27" s="551"/>
    </row>
    <row r="28" spans="1:13" s="196" customFormat="1" ht="12" customHeight="1">
      <c r="A28" s="90"/>
      <c r="B28" s="88" t="s">
        <v>65</v>
      </c>
      <c r="C28" s="331">
        <v>443</v>
      </c>
      <c r="D28" s="331">
        <v>1024</v>
      </c>
      <c r="E28" s="331">
        <v>102</v>
      </c>
      <c r="F28" s="331">
        <v>152</v>
      </c>
      <c r="G28" s="331">
        <v>81</v>
      </c>
      <c r="H28" s="331">
        <v>108</v>
      </c>
      <c r="I28" s="331">
        <v>55</v>
      </c>
      <c r="J28" s="331">
        <v>85</v>
      </c>
      <c r="K28" s="331">
        <v>408</v>
      </c>
      <c r="L28" s="331">
        <f t="shared" si="0"/>
        <v>476</v>
      </c>
      <c r="M28" s="551"/>
    </row>
    <row r="29" spans="1:13" s="196" customFormat="1" ht="12" customHeight="1">
      <c r="A29" s="90"/>
      <c r="B29" s="88" t="s">
        <v>20</v>
      </c>
      <c r="C29" s="331">
        <v>1689</v>
      </c>
      <c r="D29" s="331">
        <f>D19-SUM(D20:D28)</f>
        <v>3426</v>
      </c>
      <c r="E29" s="331">
        <v>263</v>
      </c>
      <c r="F29" s="331">
        <v>249</v>
      </c>
      <c r="G29" s="331">
        <v>390</v>
      </c>
      <c r="H29" s="331">
        <v>787</v>
      </c>
      <c r="I29" s="331">
        <v>758</v>
      </c>
      <c r="J29" s="331">
        <v>732</v>
      </c>
      <c r="K29" s="331">
        <v>886</v>
      </c>
      <c r="L29" s="331">
        <f t="shared" si="0"/>
        <v>1050</v>
      </c>
      <c r="M29" s="551"/>
    </row>
    <row r="30" spans="1:13" s="196" customFormat="1" ht="12" customHeight="1">
      <c r="A30" s="119" t="s">
        <v>123</v>
      </c>
      <c r="B30" s="88"/>
      <c r="C30" s="254">
        <v>15916</v>
      </c>
      <c r="D30" s="254">
        <v>15066</v>
      </c>
      <c r="E30" s="254">
        <v>3365</v>
      </c>
      <c r="F30" s="254">
        <v>3840</v>
      </c>
      <c r="G30" s="254">
        <v>4163</v>
      </c>
      <c r="H30" s="254">
        <v>4548</v>
      </c>
      <c r="I30" s="254">
        <v>3396</v>
      </c>
      <c r="J30" s="254">
        <v>3696</v>
      </c>
      <c r="K30" s="254">
        <v>4124</v>
      </c>
      <c r="L30" s="254">
        <f t="shared" si="0"/>
        <v>3850</v>
      </c>
      <c r="M30" s="551"/>
    </row>
    <row r="31" spans="1:13" s="196" customFormat="1" ht="12" customHeight="1">
      <c r="A31" s="90"/>
      <c r="B31" s="88" t="s">
        <v>72</v>
      </c>
      <c r="C31" s="331">
        <v>151</v>
      </c>
      <c r="D31" s="331">
        <v>141</v>
      </c>
      <c r="E31" s="331">
        <v>32</v>
      </c>
      <c r="F31" s="331">
        <v>40</v>
      </c>
      <c r="G31" s="331">
        <v>40</v>
      </c>
      <c r="H31" s="331">
        <v>39</v>
      </c>
      <c r="I31" s="331">
        <v>26</v>
      </c>
      <c r="J31" s="331">
        <v>38</v>
      </c>
      <c r="K31" s="331">
        <v>35</v>
      </c>
      <c r="L31" s="331">
        <f t="shared" si="0"/>
        <v>42</v>
      </c>
      <c r="M31" s="551"/>
    </row>
    <row r="32" spans="1:13" s="196" customFormat="1" ht="12" customHeight="1">
      <c r="A32" s="90"/>
      <c r="B32" s="88" t="s">
        <v>91</v>
      </c>
      <c r="C32" s="331">
        <v>37</v>
      </c>
      <c r="D32" s="331">
        <v>13</v>
      </c>
      <c r="E32" s="331">
        <v>27</v>
      </c>
      <c r="F32" s="331">
        <v>5</v>
      </c>
      <c r="G32" s="331">
        <v>2</v>
      </c>
      <c r="H32" s="331">
        <v>3</v>
      </c>
      <c r="I32" s="331">
        <v>1</v>
      </c>
      <c r="J32" s="331">
        <v>7</v>
      </c>
      <c r="K32" s="331">
        <v>2</v>
      </c>
      <c r="L32" s="331">
        <f t="shared" si="0"/>
        <v>3</v>
      </c>
      <c r="M32" s="551"/>
    </row>
    <row r="33" spans="1:13" s="196" customFormat="1" ht="12" customHeight="1">
      <c r="A33" s="90"/>
      <c r="B33" s="88" t="s">
        <v>24</v>
      </c>
      <c r="C33" s="331">
        <v>333</v>
      </c>
      <c r="D33" s="331">
        <v>322</v>
      </c>
      <c r="E33" s="331">
        <v>81</v>
      </c>
      <c r="F33" s="331">
        <v>74</v>
      </c>
      <c r="G33" s="331">
        <v>59</v>
      </c>
      <c r="H33" s="331">
        <v>119</v>
      </c>
      <c r="I33" s="331">
        <v>45</v>
      </c>
      <c r="J33" s="331">
        <v>187</v>
      </c>
      <c r="K33" s="331">
        <v>31</v>
      </c>
      <c r="L33" s="331">
        <f t="shared" si="0"/>
        <v>59</v>
      </c>
      <c r="M33" s="551"/>
    </row>
    <row r="34" spans="1:13" s="196" customFormat="1" ht="12" customHeight="1">
      <c r="A34" s="90"/>
      <c r="B34" s="88" t="s">
        <v>166</v>
      </c>
      <c r="C34" s="331">
        <v>4641</v>
      </c>
      <c r="D34" s="331">
        <v>4510</v>
      </c>
      <c r="E34" s="331">
        <v>936</v>
      </c>
      <c r="F34" s="331">
        <v>1191</v>
      </c>
      <c r="G34" s="331">
        <v>1189</v>
      </c>
      <c r="H34" s="331">
        <v>1325</v>
      </c>
      <c r="I34" s="331">
        <v>1030</v>
      </c>
      <c r="J34" s="331">
        <v>1129</v>
      </c>
      <c r="K34" s="331">
        <v>1191</v>
      </c>
      <c r="L34" s="331">
        <f t="shared" si="0"/>
        <v>1160</v>
      </c>
      <c r="M34" s="551"/>
    </row>
    <row r="35" spans="1:13" s="196" customFormat="1" ht="12" customHeight="1">
      <c r="A35" s="90"/>
      <c r="B35" s="88" t="s">
        <v>198</v>
      </c>
      <c r="C35" s="331">
        <v>239</v>
      </c>
      <c r="D35" s="331">
        <v>266</v>
      </c>
      <c r="E35" s="331">
        <v>43</v>
      </c>
      <c r="F35" s="331">
        <v>55</v>
      </c>
      <c r="G35" s="331">
        <v>79</v>
      </c>
      <c r="H35" s="331">
        <v>62</v>
      </c>
      <c r="I35" s="331">
        <v>48</v>
      </c>
      <c r="J35" s="331">
        <v>72</v>
      </c>
      <c r="K35" s="331">
        <v>86</v>
      </c>
      <c r="L35" s="331">
        <f t="shared" si="0"/>
        <v>60</v>
      </c>
      <c r="M35" s="551"/>
    </row>
    <row r="36" spans="1:13" s="196" customFormat="1" ht="12" customHeight="1">
      <c r="A36" s="90"/>
      <c r="B36" s="88" t="s">
        <v>75</v>
      </c>
      <c r="C36" s="331">
        <v>22</v>
      </c>
      <c r="D36" s="331">
        <v>74</v>
      </c>
      <c r="E36" s="331">
        <v>3</v>
      </c>
      <c r="F36" s="331">
        <v>9</v>
      </c>
      <c r="G36" s="331">
        <v>4</v>
      </c>
      <c r="H36" s="331">
        <v>6</v>
      </c>
      <c r="I36" s="331">
        <v>5</v>
      </c>
      <c r="J36" s="331">
        <v>9</v>
      </c>
      <c r="K36" s="331">
        <v>25</v>
      </c>
      <c r="L36" s="331">
        <f t="shared" si="0"/>
        <v>35</v>
      </c>
      <c r="M36" s="551"/>
    </row>
    <row r="37" spans="1:13" s="196" customFormat="1" ht="12" customHeight="1">
      <c r="A37" s="90"/>
      <c r="B37" s="88" t="s">
        <v>17</v>
      </c>
      <c r="C37" s="331">
        <v>2092</v>
      </c>
      <c r="D37" s="331">
        <v>1923</v>
      </c>
      <c r="E37" s="331">
        <v>458</v>
      </c>
      <c r="F37" s="331">
        <v>484</v>
      </c>
      <c r="G37" s="331">
        <v>477</v>
      </c>
      <c r="H37" s="331">
        <v>673</v>
      </c>
      <c r="I37" s="331">
        <v>394</v>
      </c>
      <c r="J37" s="331">
        <v>480</v>
      </c>
      <c r="K37" s="331">
        <v>418</v>
      </c>
      <c r="L37" s="331">
        <f t="shared" si="0"/>
        <v>631</v>
      </c>
      <c r="M37" s="551"/>
    </row>
    <row r="38" spans="1:13" s="196" customFormat="1" ht="12" customHeight="1">
      <c r="A38" s="90"/>
      <c r="B38" s="88" t="s">
        <v>25</v>
      </c>
      <c r="C38" s="331">
        <v>883</v>
      </c>
      <c r="D38" s="331">
        <v>939</v>
      </c>
      <c r="E38" s="331">
        <v>216</v>
      </c>
      <c r="F38" s="331">
        <v>245</v>
      </c>
      <c r="G38" s="331">
        <v>196</v>
      </c>
      <c r="H38" s="331">
        <v>226</v>
      </c>
      <c r="I38" s="331">
        <v>185</v>
      </c>
      <c r="J38" s="331">
        <v>225</v>
      </c>
      <c r="K38" s="331">
        <v>336</v>
      </c>
      <c r="L38" s="331">
        <f t="shared" si="0"/>
        <v>193</v>
      </c>
      <c r="M38" s="551"/>
    </row>
    <row r="39" spans="1:13" s="196" customFormat="1" ht="12" customHeight="1">
      <c r="A39" s="90"/>
      <c r="B39" s="88" t="s">
        <v>157</v>
      </c>
      <c r="C39" s="331">
        <v>6693</v>
      </c>
      <c r="D39" s="331">
        <v>6039</v>
      </c>
      <c r="E39" s="331">
        <v>1422</v>
      </c>
      <c r="F39" s="331">
        <v>1406</v>
      </c>
      <c r="G39" s="331">
        <v>1900</v>
      </c>
      <c r="H39" s="331">
        <v>1965</v>
      </c>
      <c r="I39" s="331">
        <v>1469</v>
      </c>
      <c r="J39" s="331">
        <v>1342</v>
      </c>
      <c r="K39" s="331">
        <v>1704</v>
      </c>
      <c r="L39" s="331">
        <f t="shared" si="0"/>
        <v>1524</v>
      </c>
      <c r="M39" s="551"/>
    </row>
    <row r="40" spans="1:13" s="196" customFormat="1" ht="12" customHeight="1">
      <c r="A40" s="90"/>
      <c r="B40" s="88" t="s">
        <v>80</v>
      </c>
      <c r="C40" s="331">
        <v>39</v>
      </c>
      <c r="D40" s="331">
        <v>29</v>
      </c>
      <c r="E40" s="331">
        <v>6</v>
      </c>
      <c r="F40" s="331">
        <v>9</v>
      </c>
      <c r="G40" s="331">
        <v>9</v>
      </c>
      <c r="H40" s="331">
        <v>15</v>
      </c>
      <c r="I40" s="331">
        <v>9</v>
      </c>
      <c r="J40" s="331">
        <v>5</v>
      </c>
      <c r="K40" s="331">
        <v>8</v>
      </c>
      <c r="L40" s="331">
        <f t="shared" si="0"/>
        <v>7</v>
      </c>
      <c r="M40" s="551"/>
    </row>
    <row r="41" spans="1:13" s="196" customFormat="1" ht="12" customHeight="1">
      <c r="A41" s="90"/>
      <c r="B41" s="88" t="s">
        <v>20</v>
      </c>
      <c r="C41" s="331">
        <v>786</v>
      </c>
      <c r="D41" s="331">
        <f>D30-SUM(D31:D40)</f>
        <v>810</v>
      </c>
      <c r="E41" s="331">
        <v>141</v>
      </c>
      <c r="F41" s="331">
        <v>322</v>
      </c>
      <c r="G41" s="331">
        <v>208</v>
      </c>
      <c r="H41" s="331">
        <v>115</v>
      </c>
      <c r="I41" s="331">
        <v>184</v>
      </c>
      <c r="J41" s="331">
        <v>202</v>
      </c>
      <c r="K41" s="331">
        <v>288</v>
      </c>
      <c r="L41" s="331">
        <f t="shared" si="0"/>
        <v>136</v>
      </c>
      <c r="M41" s="551"/>
    </row>
    <row r="42" spans="1:13" s="196" customFormat="1" ht="12" customHeight="1">
      <c r="A42" s="119" t="s">
        <v>124</v>
      </c>
      <c r="B42" s="88"/>
      <c r="C42" s="254">
        <v>7240</v>
      </c>
      <c r="D42" s="254">
        <v>7767</v>
      </c>
      <c r="E42" s="254">
        <v>1615</v>
      </c>
      <c r="F42" s="254">
        <v>1681</v>
      </c>
      <c r="G42" s="254">
        <v>2034</v>
      </c>
      <c r="H42" s="254">
        <v>1910</v>
      </c>
      <c r="I42" s="254">
        <v>1611</v>
      </c>
      <c r="J42" s="254">
        <v>1831</v>
      </c>
      <c r="K42" s="254">
        <v>2099</v>
      </c>
      <c r="L42" s="254">
        <f t="shared" si="0"/>
        <v>2226</v>
      </c>
      <c r="M42" s="551"/>
    </row>
    <row r="43" spans="1:13" s="196" customFormat="1" ht="12" customHeight="1">
      <c r="A43" s="90"/>
      <c r="B43" s="88" t="s">
        <v>22</v>
      </c>
      <c r="C43" s="331">
        <v>174</v>
      </c>
      <c r="D43" s="331">
        <v>224</v>
      </c>
      <c r="E43" s="331">
        <v>23</v>
      </c>
      <c r="F43" s="331">
        <v>45</v>
      </c>
      <c r="G43" s="331">
        <v>45</v>
      </c>
      <c r="H43" s="331">
        <v>61</v>
      </c>
      <c r="I43" s="331">
        <v>35</v>
      </c>
      <c r="J43" s="331">
        <v>52</v>
      </c>
      <c r="K43" s="331">
        <v>60</v>
      </c>
      <c r="L43" s="331">
        <f t="shared" si="0"/>
        <v>77</v>
      </c>
      <c r="M43" s="551"/>
    </row>
    <row r="44" spans="1:13" s="196" customFormat="1" ht="12" customHeight="1">
      <c r="A44" s="90"/>
      <c r="B44" s="88" t="s">
        <v>28</v>
      </c>
      <c r="C44" s="331">
        <v>6714</v>
      </c>
      <c r="D44" s="331">
        <v>7253</v>
      </c>
      <c r="E44" s="331">
        <v>1503</v>
      </c>
      <c r="F44" s="331">
        <v>1564</v>
      </c>
      <c r="G44" s="331">
        <v>1891</v>
      </c>
      <c r="H44" s="331">
        <v>1756</v>
      </c>
      <c r="I44" s="331">
        <v>1528</v>
      </c>
      <c r="J44" s="331">
        <v>1703</v>
      </c>
      <c r="K44" s="331">
        <v>1930</v>
      </c>
      <c r="L44" s="331">
        <f t="shared" si="0"/>
        <v>2092</v>
      </c>
      <c r="M44" s="551"/>
    </row>
    <row r="45" spans="1:13" s="196" customFormat="1" ht="12" customHeight="1">
      <c r="A45" s="90"/>
      <c r="B45" s="88" t="s">
        <v>201</v>
      </c>
      <c r="C45" s="331">
        <v>157</v>
      </c>
      <c r="D45" s="331">
        <v>95</v>
      </c>
      <c r="E45" s="331">
        <v>41</v>
      </c>
      <c r="F45" s="331">
        <v>31</v>
      </c>
      <c r="G45" s="331">
        <v>44</v>
      </c>
      <c r="H45" s="331">
        <v>41</v>
      </c>
      <c r="I45" s="331">
        <v>27</v>
      </c>
      <c r="J45" s="331">
        <v>33</v>
      </c>
      <c r="K45" s="331">
        <v>23</v>
      </c>
      <c r="L45" s="331">
        <f t="shared" si="0"/>
        <v>12</v>
      </c>
      <c r="M45" s="551"/>
    </row>
    <row r="46" spans="1:13" s="196" customFormat="1" ht="12" customHeight="1">
      <c r="A46" s="90"/>
      <c r="B46" s="88" t="s">
        <v>20</v>
      </c>
      <c r="C46" s="331">
        <v>195</v>
      </c>
      <c r="D46" s="331">
        <f>D42-SUM(D43:D45)</f>
        <v>195</v>
      </c>
      <c r="E46" s="331">
        <v>48</v>
      </c>
      <c r="F46" s="331">
        <v>41</v>
      </c>
      <c r="G46" s="331">
        <v>54</v>
      </c>
      <c r="H46" s="331">
        <v>52</v>
      </c>
      <c r="I46" s="331">
        <v>21</v>
      </c>
      <c r="J46" s="331">
        <v>43</v>
      </c>
      <c r="K46" s="331">
        <v>86</v>
      </c>
      <c r="L46" s="331">
        <f t="shared" si="0"/>
        <v>45</v>
      </c>
      <c r="M46" s="551"/>
    </row>
    <row r="47" spans="1:13" s="196" customFormat="1" ht="12" customHeight="1">
      <c r="A47" s="119" t="s">
        <v>125</v>
      </c>
      <c r="B47" s="88"/>
      <c r="C47" s="254">
        <v>313</v>
      </c>
      <c r="D47" s="254">
        <v>316</v>
      </c>
      <c r="E47" s="254">
        <v>72</v>
      </c>
      <c r="F47" s="254">
        <v>71</v>
      </c>
      <c r="G47" s="254">
        <v>76</v>
      </c>
      <c r="H47" s="254">
        <v>94</v>
      </c>
      <c r="I47" s="254">
        <v>76</v>
      </c>
      <c r="J47" s="254">
        <v>75</v>
      </c>
      <c r="K47" s="254">
        <v>87</v>
      </c>
      <c r="L47" s="254">
        <f t="shared" si="0"/>
        <v>78</v>
      </c>
      <c r="M47" s="551"/>
    </row>
    <row r="48" spans="1:13" s="196" customFormat="1" ht="12" customHeight="1">
      <c r="A48" s="90"/>
      <c r="B48" s="88" t="s">
        <v>21</v>
      </c>
      <c r="C48" s="331">
        <v>270</v>
      </c>
      <c r="D48" s="331">
        <v>276</v>
      </c>
      <c r="E48" s="331">
        <v>68</v>
      </c>
      <c r="F48" s="331">
        <v>58</v>
      </c>
      <c r="G48" s="331">
        <v>59</v>
      </c>
      <c r="H48" s="331">
        <v>85</v>
      </c>
      <c r="I48" s="331">
        <v>74</v>
      </c>
      <c r="J48" s="331">
        <v>51</v>
      </c>
      <c r="K48" s="331">
        <v>79</v>
      </c>
      <c r="L48" s="331">
        <f t="shared" si="0"/>
        <v>72</v>
      </c>
      <c r="M48" s="551"/>
    </row>
    <row r="49" spans="1:13" s="196" customFormat="1" ht="12" customHeight="1">
      <c r="A49" s="90"/>
      <c r="B49" s="173" t="s">
        <v>199</v>
      </c>
      <c r="C49" s="331">
        <v>36</v>
      </c>
      <c r="D49" s="331">
        <v>39</v>
      </c>
      <c r="E49" s="331">
        <v>1</v>
      </c>
      <c r="F49" s="331">
        <v>11</v>
      </c>
      <c r="G49" s="331">
        <v>17</v>
      </c>
      <c r="H49" s="331">
        <v>7</v>
      </c>
      <c r="I49" s="331">
        <v>2</v>
      </c>
      <c r="J49" s="331">
        <v>24</v>
      </c>
      <c r="K49" s="331">
        <v>8</v>
      </c>
      <c r="L49" s="331">
        <f t="shared" si="0"/>
        <v>5</v>
      </c>
      <c r="M49" s="551"/>
    </row>
    <row r="50" spans="1:13" s="196" customFormat="1" ht="12" customHeight="1">
      <c r="A50" s="174"/>
      <c r="B50" s="175" t="s">
        <v>20</v>
      </c>
      <c r="C50" s="354">
        <v>7</v>
      </c>
      <c r="D50" s="354">
        <f>D47-SUM(D48:D49)</f>
        <v>1</v>
      </c>
      <c r="E50" s="354">
        <v>3</v>
      </c>
      <c r="F50" s="354">
        <v>2</v>
      </c>
      <c r="G50" s="194">
        <v>0</v>
      </c>
      <c r="H50" s="354">
        <v>2</v>
      </c>
      <c r="I50" s="194">
        <v>0</v>
      </c>
      <c r="J50" s="194">
        <v>0</v>
      </c>
      <c r="K50" s="194">
        <v>0</v>
      </c>
      <c r="L50" s="354">
        <f t="shared" si="0"/>
        <v>1</v>
      </c>
      <c r="M50" s="551"/>
    </row>
    <row r="51" spans="1:13" ht="16.5" customHeight="1">
      <c r="A51" s="423" t="s">
        <v>315</v>
      </c>
      <c r="B51" s="423"/>
      <c r="D51" s="85" t="s">
        <v>400</v>
      </c>
      <c r="E51" s="103" t="s">
        <v>401</v>
      </c>
      <c r="F51" s="85" t="s">
        <v>399</v>
      </c>
      <c r="M51" s="551"/>
    </row>
    <row r="52" ht="12" customHeight="1">
      <c r="A52" s="104"/>
    </row>
    <row r="53" spans="2:4" ht="12.75">
      <c r="B53" s="197"/>
      <c r="C53" s="198"/>
      <c r="D53" s="198"/>
    </row>
  </sheetData>
  <sheetProtection/>
  <mergeCells count="6">
    <mergeCell ref="M1:M51"/>
    <mergeCell ref="A3:B4"/>
    <mergeCell ref="C3:C4"/>
    <mergeCell ref="E3:H3"/>
    <mergeCell ref="I3:L3"/>
    <mergeCell ref="D3:D4"/>
  </mergeCells>
  <printOptions horizontalCentered="1"/>
  <pageMargins left="0.5" right="0" top="0.25" bottom="0" header="0" footer="0"/>
  <pageSetup horizontalDpi="600" verticalDpi="600" orientation="landscape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M53"/>
  <sheetViews>
    <sheetView zoomScalePageLayoutView="0" workbookViewId="0" topLeftCell="B1">
      <selection activeCell="I58" sqref="I58"/>
    </sheetView>
  </sheetViews>
  <sheetFormatPr defaultColWidth="9.140625" defaultRowHeight="12.75"/>
  <cols>
    <col min="1" max="1" width="5.00390625" style="68" customWidth="1"/>
    <col min="2" max="2" width="20.421875" style="68" customWidth="1"/>
    <col min="3" max="4" width="12.28125" style="68" customWidth="1"/>
    <col min="5" max="5" width="11.7109375" style="69" customWidth="1"/>
    <col min="6" max="12" width="11.7109375" style="68" customWidth="1"/>
    <col min="13" max="13" width="6.7109375" style="68" customWidth="1"/>
    <col min="14" max="16384" width="9.140625" style="68" customWidth="1"/>
  </cols>
  <sheetData>
    <row r="1" spans="1:13" s="60" customFormat="1" ht="18" customHeight="1">
      <c r="A1" s="59" t="s">
        <v>420</v>
      </c>
      <c r="E1" s="61"/>
      <c r="F1" s="71"/>
      <c r="G1" s="71"/>
      <c r="M1" s="551" t="s">
        <v>162</v>
      </c>
    </row>
    <row r="2" spans="1:13" ht="18" customHeight="1">
      <c r="A2" s="67"/>
      <c r="F2" s="393"/>
      <c r="G2" s="393"/>
      <c r="H2" s="393"/>
      <c r="I2" s="396"/>
      <c r="J2" s="396"/>
      <c r="K2" s="396"/>
      <c r="L2" s="393" t="s">
        <v>369</v>
      </c>
      <c r="M2" s="551"/>
    </row>
    <row r="3" spans="1:13" ht="18" customHeight="1">
      <c r="A3" s="570" t="s">
        <v>10</v>
      </c>
      <c r="B3" s="571"/>
      <c r="C3" s="563" t="s">
        <v>403</v>
      </c>
      <c r="D3" s="563" t="s">
        <v>378</v>
      </c>
      <c r="E3" s="554" t="s">
        <v>403</v>
      </c>
      <c r="F3" s="555"/>
      <c r="G3" s="555"/>
      <c r="H3" s="556"/>
      <c r="I3" s="557" t="s">
        <v>378</v>
      </c>
      <c r="J3" s="558"/>
      <c r="K3" s="558"/>
      <c r="L3" s="559"/>
      <c r="M3" s="551"/>
    </row>
    <row r="4" spans="1:13" ht="12.75" customHeight="1">
      <c r="A4" s="572"/>
      <c r="B4" s="573"/>
      <c r="C4" s="564"/>
      <c r="D4" s="564"/>
      <c r="E4" s="95" t="s">
        <v>0</v>
      </c>
      <c r="F4" s="108" t="s">
        <v>1</v>
      </c>
      <c r="G4" s="95" t="s">
        <v>2</v>
      </c>
      <c r="H4" s="108" t="s">
        <v>3</v>
      </c>
      <c r="I4" s="44" t="s">
        <v>0</v>
      </c>
      <c r="J4" s="2" t="s">
        <v>1</v>
      </c>
      <c r="K4" s="95" t="s">
        <v>2</v>
      </c>
      <c r="L4" s="95" t="s">
        <v>3</v>
      </c>
      <c r="M4" s="551"/>
    </row>
    <row r="5" spans="1:13" ht="18" customHeight="1">
      <c r="A5" s="119" t="s">
        <v>141</v>
      </c>
      <c r="B5" s="176" t="s">
        <v>145</v>
      </c>
      <c r="C5" s="156">
        <v>55530</v>
      </c>
      <c r="D5" s="156">
        <f>D6+D19+D30+D42+D47</f>
        <v>58215</v>
      </c>
      <c r="E5" s="156">
        <v>12692</v>
      </c>
      <c r="F5" s="156">
        <v>13584</v>
      </c>
      <c r="G5" s="156">
        <v>14289</v>
      </c>
      <c r="H5" s="156">
        <v>14965</v>
      </c>
      <c r="I5" s="156">
        <v>13799</v>
      </c>
      <c r="J5" s="156">
        <v>15036</v>
      </c>
      <c r="K5" s="156">
        <v>14803</v>
      </c>
      <c r="L5" s="156">
        <f>L6+L19+L30+L42+L47</f>
        <v>14577</v>
      </c>
      <c r="M5" s="551"/>
    </row>
    <row r="6" spans="1:13" ht="14.25" customHeight="1">
      <c r="A6" s="119" t="s">
        <v>121</v>
      </c>
      <c r="B6" s="173"/>
      <c r="C6" s="305">
        <v>35784</v>
      </c>
      <c r="D6" s="305">
        <v>37417</v>
      </c>
      <c r="E6" s="305">
        <v>8346</v>
      </c>
      <c r="F6" s="305">
        <v>9194</v>
      </c>
      <c r="G6" s="305">
        <v>9068</v>
      </c>
      <c r="H6" s="254">
        <v>9176</v>
      </c>
      <c r="I6" s="254">
        <v>9261</v>
      </c>
      <c r="J6" s="254">
        <v>9965</v>
      </c>
      <c r="K6" s="254">
        <v>9203</v>
      </c>
      <c r="L6" s="254">
        <f>D6-SUM(I6:K6)</f>
        <v>8988</v>
      </c>
      <c r="M6" s="551"/>
    </row>
    <row r="7" spans="1:13" ht="12" customHeight="1">
      <c r="A7" s="119"/>
      <c r="B7" s="173" t="s">
        <v>38</v>
      </c>
      <c r="C7" s="355">
        <v>392</v>
      </c>
      <c r="D7" s="355">
        <v>325</v>
      </c>
      <c r="E7" s="355">
        <v>98</v>
      </c>
      <c r="F7" s="355">
        <v>82</v>
      </c>
      <c r="G7" s="355">
        <v>103</v>
      </c>
      <c r="H7" s="331">
        <v>109</v>
      </c>
      <c r="I7" s="331">
        <v>72</v>
      </c>
      <c r="J7" s="331">
        <v>53</v>
      </c>
      <c r="K7" s="331">
        <v>110</v>
      </c>
      <c r="L7" s="331">
        <f aca="true" t="shared" si="0" ref="L7:L50">D7-SUM(I7:K7)</f>
        <v>90</v>
      </c>
      <c r="M7" s="551"/>
    </row>
    <row r="8" spans="1:13" ht="12" customHeight="1">
      <c r="A8" s="90"/>
      <c r="B8" s="173" t="s">
        <v>11</v>
      </c>
      <c r="C8" s="355">
        <v>1844</v>
      </c>
      <c r="D8" s="355">
        <v>2153</v>
      </c>
      <c r="E8" s="355">
        <v>443</v>
      </c>
      <c r="F8" s="355">
        <v>432</v>
      </c>
      <c r="G8" s="355">
        <v>475</v>
      </c>
      <c r="H8" s="331">
        <v>494</v>
      </c>
      <c r="I8" s="331">
        <v>518</v>
      </c>
      <c r="J8" s="331">
        <v>506</v>
      </c>
      <c r="K8" s="331">
        <v>486</v>
      </c>
      <c r="L8" s="331">
        <f t="shared" si="0"/>
        <v>643</v>
      </c>
      <c r="M8" s="551"/>
    </row>
    <row r="9" spans="1:13" ht="12" customHeight="1">
      <c r="A9" s="90"/>
      <c r="B9" s="173" t="s">
        <v>197</v>
      </c>
      <c r="C9" s="355">
        <v>133</v>
      </c>
      <c r="D9" s="355">
        <v>244</v>
      </c>
      <c r="E9" s="355">
        <v>17</v>
      </c>
      <c r="F9" s="355">
        <v>30</v>
      </c>
      <c r="G9" s="355">
        <v>32</v>
      </c>
      <c r="H9" s="331">
        <v>54</v>
      </c>
      <c r="I9" s="331">
        <v>89</v>
      </c>
      <c r="J9" s="331">
        <v>56</v>
      </c>
      <c r="K9" s="331">
        <v>68</v>
      </c>
      <c r="L9" s="331">
        <f t="shared" si="0"/>
        <v>31</v>
      </c>
      <c r="M9" s="551"/>
    </row>
    <row r="10" spans="1:13" ht="12" customHeight="1">
      <c r="A10" s="90"/>
      <c r="B10" s="173" t="s">
        <v>12</v>
      </c>
      <c r="C10" s="355">
        <v>7652</v>
      </c>
      <c r="D10" s="355">
        <v>7356</v>
      </c>
      <c r="E10" s="355">
        <v>1839</v>
      </c>
      <c r="F10" s="355">
        <v>2207</v>
      </c>
      <c r="G10" s="355">
        <v>1783</v>
      </c>
      <c r="H10" s="331">
        <v>1823</v>
      </c>
      <c r="I10" s="331">
        <v>1656</v>
      </c>
      <c r="J10" s="331">
        <v>2122</v>
      </c>
      <c r="K10" s="331">
        <v>1674</v>
      </c>
      <c r="L10" s="331">
        <f t="shared" si="0"/>
        <v>1904</v>
      </c>
      <c r="M10" s="551"/>
    </row>
    <row r="11" spans="1:13" ht="12" customHeight="1">
      <c r="A11" s="90"/>
      <c r="B11" s="173" t="s">
        <v>13</v>
      </c>
      <c r="C11" s="355">
        <v>889</v>
      </c>
      <c r="D11" s="355">
        <v>842</v>
      </c>
      <c r="E11" s="355">
        <v>204</v>
      </c>
      <c r="F11" s="355">
        <v>192</v>
      </c>
      <c r="G11" s="355">
        <v>227</v>
      </c>
      <c r="H11" s="331">
        <v>266</v>
      </c>
      <c r="I11" s="331">
        <v>177</v>
      </c>
      <c r="J11" s="331">
        <v>227</v>
      </c>
      <c r="K11" s="331">
        <v>264</v>
      </c>
      <c r="L11" s="331">
        <f t="shared" si="0"/>
        <v>174</v>
      </c>
      <c r="M11" s="551"/>
    </row>
    <row r="12" spans="1:13" ht="12" customHeight="1">
      <c r="A12" s="90"/>
      <c r="B12" s="173" t="s">
        <v>14</v>
      </c>
      <c r="C12" s="355">
        <v>4846</v>
      </c>
      <c r="D12" s="355">
        <v>6345</v>
      </c>
      <c r="E12" s="355">
        <v>1262</v>
      </c>
      <c r="F12" s="355">
        <v>1010</v>
      </c>
      <c r="G12" s="355">
        <v>1107</v>
      </c>
      <c r="H12" s="331">
        <v>1467</v>
      </c>
      <c r="I12" s="331">
        <v>1634</v>
      </c>
      <c r="J12" s="331">
        <v>1963</v>
      </c>
      <c r="K12" s="331">
        <v>1666</v>
      </c>
      <c r="L12" s="331">
        <f t="shared" si="0"/>
        <v>1082</v>
      </c>
      <c r="M12" s="551"/>
    </row>
    <row r="13" spans="1:13" ht="12" customHeight="1">
      <c r="A13" s="90"/>
      <c r="B13" s="173" t="s">
        <v>15</v>
      </c>
      <c r="C13" s="355">
        <v>1183</v>
      </c>
      <c r="D13" s="355">
        <v>1774</v>
      </c>
      <c r="E13" s="355">
        <v>230</v>
      </c>
      <c r="F13" s="355">
        <v>284</v>
      </c>
      <c r="G13" s="355">
        <v>357</v>
      </c>
      <c r="H13" s="331">
        <v>312</v>
      </c>
      <c r="I13" s="331">
        <v>515</v>
      </c>
      <c r="J13" s="331">
        <v>372</v>
      </c>
      <c r="K13" s="331">
        <v>440</v>
      </c>
      <c r="L13" s="331">
        <f t="shared" si="0"/>
        <v>447</v>
      </c>
      <c r="M13" s="551"/>
    </row>
    <row r="14" spans="1:13" ht="12" customHeight="1">
      <c r="A14" s="90"/>
      <c r="B14" s="173" t="s">
        <v>16</v>
      </c>
      <c r="C14" s="355">
        <v>178</v>
      </c>
      <c r="D14" s="355">
        <v>181</v>
      </c>
      <c r="E14" s="355">
        <v>25</v>
      </c>
      <c r="F14" s="355">
        <v>48</v>
      </c>
      <c r="G14" s="355">
        <v>54</v>
      </c>
      <c r="H14" s="331">
        <v>51</v>
      </c>
      <c r="I14" s="331">
        <v>37</v>
      </c>
      <c r="J14" s="331">
        <v>38</v>
      </c>
      <c r="K14" s="331">
        <v>64</v>
      </c>
      <c r="L14" s="331">
        <f t="shared" si="0"/>
        <v>42</v>
      </c>
      <c r="M14" s="551"/>
    </row>
    <row r="15" spans="1:13" ht="12" customHeight="1">
      <c r="A15" s="90"/>
      <c r="B15" s="173" t="s">
        <v>19</v>
      </c>
      <c r="C15" s="355">
        <v>4086</v>
      </c>
      <c r="D15" s="355">
        <v>3540</v>
      </c>
      <c r="E15" s="355">
        <v>855</v>
      </c>
      <c r="F15" s="355">
        <v>1167</v>
      </c>
      <c r="G15" s="355">
        <v>1370</v>
      </c>
      <c r="H15" s="331">
        <v>694</v>
      </c>
      <c r="I15" s="331">
        <v>862</v>
      </c>
      <c r="J15" s="331">
        <v>982</v>
      </c>
      <c r="K15" s="331">
        <v>850</v>
      </c>
      <c r="L15" s="331">
        <f t="shared" si="0"/>
        <v>846</v>
      </c>
      <c r="M15" s="551"/>
    </row>
    <row r="16" spans="1:13" ht="12" customHeight="1">
      <c r="A16" s="90"/>
      <c r="B16" s="173" t="s">
        <v>31</v>
      </c>
      <c r="C16" s="355">
        <v>777</v>
      </c>
      <c r="D16" s="355">
        <v>717</v>
      </c>
      <c r="E16" s="355">
        <v>223</v>
      </c>
      <c r="F16" s="355">
        <v>231</v>
      </c>
      <c r="G16" s="355">
        <v>169</v>
      </c>
      <c r="H16" s="331">
        <v>154</v>
      </c>
      <c r="I16" s="331">
        <v>136</v>
      </c>
      <c r="J16" s="331">
        <v>188</v>
      </c>
      <c r="K16" s="331">
        <v>184</v>
      </c>
      <c r="L16" s="331">
        <f t="shared" si="0"/>
        <v>209</v>
      </c>
      <c r="M16" s="551"/>
    </row>
    <row r="17" spans="1:13" ht="12" customHeight="1">
      <c r="A17" s="90"/>
      <c r="B17" s="173" t="s">
        <v>18</v>
      </c>
      <c r="C17" s="355">
        <v>12339</v>
      </c>
      <c r="D17" s="355">
        <v>11842</v>
      </c>
      <c r="E17" s="355">
        <v>2869</v>
      </c>
      <c r="F17" s="355">
        <v>3168</v>
      </c>
      <c r="G17" s="355">
        <v>2921</v>
      </c>
      <c r="H17" s="331">
        <v>3381</v>
      </c>
      <c r="I17" s="331">
        <v>3158</v>
      </c>
      <c r="J17" s="331">
        <v>3059</v>
      </c>
      <c r="K17" s="331">
        <v>2742</v>
      </c>
      <c r="L17" s="331">
        <f t="shared" si="0"/>
        <v>2883</v>
      </c>
      <c r="M17" s="551"/>
    </row>
    <row r="18" spans="1:13" ht="12" customHeight="1">
      <c r="A18" s="90"/>
      <c r="B18" s="88" t="s">
        <v>20</v>
      </c>
      <c r="C18" s="355">
        <v>1465</v>
      </c>
      <c r="D18" s="355">
        <f>D6-SUM(D7:D17)</f>
        <v>2098</v>
      </c>
      <c r="E18" s="355">
        <v>281</v>
      </c>
      <c r="F18" s="355">
        <v>343</v>
      </c>
      <c r="G18" s="355">
        <v>470</v>
      </c>
      <c r="H18" s="355">
        <v>371</v>
      </c>
      <c r="I18" s="331">
        <v>407</v>
      </c>
      <c r="J18" s="331">
        <v>399</v>
      </c>
      <c r="K18" s="331">
        <v>655</v>
      </c>
      <c r="L18" s="331">
        <f t="shared" si="0"/>
        <v>637</v>
      </c>
      <c r="M18" s="551"/>
    </row>
    <row r="19" spans="1:13" ht="12" customHeight="1">
      <c r="A19" s="119" t="s">
        <v>122</v>
      </c>
      <c r="B19" s="88"/>
      <c r="C19" s="305">
        <v>2039</v>
      </c>
      <c r="D19" s="305">
        <v>3339</v>
      </c>
      <c r="E19" s="305">
        <v>447</v>
      </c>
      <c r="F19" s="305">
        <v>366</v>
      </c>
      <c r="G19" s="305">
        <v>397</v>
      </c>
      <c r="H19" s="254">
        <v>829</v>
      </c>
      <c r="I19" s="254">
        <v>706</v>
      </c>
      <c r="J19" s="254">
        <v>809</v>
      </c>
      <c r="K19" s="254">
        <v>852</v>
      </c>
      <c r="L19" s="254">
        <f t="shared" si="0"/>
        <v>972</v>
      </c>
      <c r="M19" s="551"/>
    </row>
    <row r="20" spans="1:13" ht="12" customHeight="1">
      <c r="A20" s="119"/>
      <c r="B20" s="88" t="s">
        <v>142</v>
      </c>
      <c r="C20" s="355">
        <v>129</v>
      </c>
      <c r="D20" s="355">
        <v>193</v>
      </c>
      <c r="E20" s="355">
        <v>21</v>
      </c>
      <c r="F20" s="355">
        <v>15</v>
      </c>
      <c r="G20" s="355">
        <v>61</v>
      </c>
      <c r="H20" s="331">
        <v>32</v>
      </c>
      <c r="I20" s="331">
        <v>31</v>
      </c>
      <c r="J20" s="331">
        <v>42</v>
      </c>
      <c r="K20" s="331">
        <v>45</v>
      </c>
      <c r="L20" s="331">
        <f t="shared" si="0"/>
        <v>75</v>
      </c>
      <c r="M20" s="551"/>
    </row>
    <row r="21" spans="1:13" ht="17.25" customHeight="1">
      <c r="A21" s="90"/>
      <c r="B21" s="88" t="s">
        <v>320</v>
      </c>
      <c r="C21" s="355">
        <v>144</v>
      </c>
      <c r="D21" s="355">
        <v>143</v>
      </c>
      <c r="E21" s="355">
        <v>37</v>
      </c>
      <c r="F21" s="355">
        <v>21</v>
      </c>
      <c r="G21" s="355">
        <v>44</v>
      </c>
      <c r="H21" s="331">
        <v>42</v>
      </c>
      <c r="I21" s="331">
        <v>22</v>
      </c>
      <c r="J21" s="331">
        <v>32</v>
      </c>
      <c r="K21" s="331">
        <v>51</v>
      </c>
      <c r="L21" s="331">
        <f t="shared" si="0"/>
        <v>38</v>
      </c>
      <c r="M21" s="551"/>
    </row>
    <row r="22" spans="1:13" ht="12" customHeight="1">
      <c r="A22" s="90"/>
      <c r="B22" s="88" t="s">
        <v>23</v>
      </c>
      <c r="C22" s="355">
        <v>441</v>
      </c>
      <c r="D22" s="355">
        <v>337</v>
      </c>
      <c r="E22" s="355">
        <v>101</v>
      </c>
      <c r="F22" s="355">
        <v>117</v>
      </c>
      <c r="G22" s="355">
        <v>75</v>
      </c>
      <c r="H22" s="331">
        <v>148</v>
      </c>
      <c r="I22" s="331">
        <v>58</v>
      </c>
      <c r="J22" s="331">
        <v>115</v>
      </c>
      <c r="K22" s="331">
        <v>70</v>
      </c>
      <c r="L22" s="331">
        <f t="shared" si="0"/>
        <v>94</v>
      </c>
      <c r="M22" s="551"/>
    </row>
    <row r="23" spans="1:13" ht="12" customHeight="1">
      <c r="A23" s="90"/>
      <c r="B23" s="88" t="s">
        <v>30</v>
      </c>
      <c r="C23" s="355">
        <v>86</v>
      </c>
      <c r="D23" s="355">
        <v>76</v>
      </c>
      <c r="E23" s="355">
        <v>19</v>
      </c>
      <c r="F23" s="355">
        <v>35</v>
      </c>
      <c r="G23" s="355">
        <v>19</v>
      </c>
      <c r="H23" s="331">
        <v>13</v>
      </c>
      <c r="I23" s="331">
        <v>12</v>
      </c>
      <c r="J23" s="331">
        <v>27</v>
      </c>
      <c r="K23" s="331">
        <v>23</v>
      </c>
      <c r="L23" s="331">
        <f t="shared" si="0"/>
        <v>14</v>
      </c>
      <c r="M23" s="551"/>
    </row>
    <row r="24" spans="1:13" ht="12" customHeight="1">
      <c r="A24" s="90"/>
      <c r="B24" s="88" t="s">
        <v>185</v>
      </c>
      <c r="C24" s="355">
        <v>23</v>
      </c>
      <c r="D24" s="355">
        <v>8</v>
      </c>
      <c r="E24" s="355">
        <v>10</v>
      </c>
      <c r="F24" s="355">
        <v>8</v>
      </c>
      <c r="G24" s="355">
        <v>4</v>
      </c>
      <c r="H24" s="331">
        <v>1</v>
      </c>
      <c r="I24" s="331">
        <v>1</v>
      </c>
      <c r="J24" s="331">
        <v>3</v>
      </c>
      <c r="K24" s="331">
        <v>3</v>
      </c>
      <c r="L24" s="331">
        <f t="shared" si="0"/>
        <v>1</v>
      </c>
      <c r="M24" s="551"/>
    </row>
    <row r="25" spans="1:13" ht="12" customHeight="1">
      <c r="A25" s="90"/>
      <c r="B25" s="88" t="s">
        <v>200</v>
      </c>
      <c r="C25" s="355">
        <v>3</v>
      </c>
      <c r="D25" s="355">
        <v>16</v>
      </c>
      <c r="E25" s="356">
        <v>0</v>
      </c>
      <c r="F25" s="355">
        <v>1</v>
      </c>
      <c r="G25" s="356">
        <v>0</v>
      </c>
      <c r="H25" s="331">
        <v>2</v>
      </c>
      <c r="I25" s="331">
        <v>5</v>
      </c>
      <c r="J25" s="356">
        <v>0</v>
      </c>
      <c r="K25" s="356">
        <v>0</v>
      </c>
      <c r="L25" s="331">
        <f t="shared" si="0"/>
        <v>11</v>
      </c>
      <c r="M25" s="551"/>
    </row>
    <row r="26" spans="1:13" ht="12" customHeight="1">
      <c r="A26" s="90"/>
      <c r="B26" s="88" t="s">
        <v>26</v>
      </c>
      <c r="C26" s="355">
        <v>118</v>
      </c>
      <c r="D26" s="355">
        <v>92</v>
      </c>
      <c r="E26" s="355">
        <v>26</v>
      </c>
      <c r="F26" s="355">
        <v>37</v>
      </c>
      <c r="G26" s="355">
        <v>40</v>
      </c>
      <c r="H26" s="331">
        <v>15</v>
      </c>
      <c r="I26" s="331">
        <v>23</v>
      </c>
      <c r="J26" s="331">
        <v>26</v>
      </c>
      <c r="K26" s="331">
        <v>25</v>
      </c>
      <c r="L26" s="331">
        <f t="shared" si="0"/>
        <v>18</v>
      </c>
      <c r="M26" s="551"/>
    </row>
    <row r="27" spans="1:13" ht="12" customHeight="1">
      <c r="A27" s="90"/>
      <c r="B27" s="88" t="s">
        <v>186</v>
      </c>
      <c r="C27" s="355">
        <v>66</v>
      </c>
      <c r="D27" s="355">
        <v>65</v>
      </c>
      <c r="E27" s="355">
        <v>24</v>
      </c>
      <c r="F27" s="355">
        <v>12</v>
      </c>
      <c r="G27" s="355">
        <v>21</v>
      </c>
      <c r="H27" s="331">
        <v>9</v>
      </c>
      <c r="I27" s="331">
        <v>18</v>
      </c>
      <c r="J27" s="331">
        <v>10</v>
      </c>
      <c r="K27" s="331">
        <v>17</v>
      </c>
      <c r="L27" s="331">
        <f t="shared" si="0"/>
        <v>20</v>
      </c>
      <c r="M27" s="551"/>
    </row>
    <row r="28" spans="1:13" ht="12" customHeight="1">
      <c r="A28" s="90"/>
      <c r="B28" s="88" t="s">
        <v>65</v>
      </c>
      <c r="C28" s="355">
        <v>124</v>
      </c>
      <c r="D28" s="355">
        <v>172</v>
      </c>
      <c r="E28" s="355">
        <v>42</v>
      </c>
      <c r="F28" s="355">
        <v>17</v>
      </c>
      <c r="G28" s="355">
        <v>21</v>
      </c>
      <c r="H28" s="331">
        <v>44</v>
      </c>
      <c r="I28" s="331">
        <v>24</v>
      </c>
      <c r="J28" s="331">
        <v>57</v>
      </c>
      <c r="K28" s="331">
        <v>49</v>
      </c>
      <c r="L28" s="331">
        <f t="shared" si="0"/>
        <v>42</v>
      </c>
      <c r="M28" s="551"/>
    </row>
    <row r="29" spans="1:13" ht="12" customHeight="1">
      <c r="A29" s="90"/>
      <c r="B29" s="88" t="s">
        <v>20</v>
      </c>
      <c r="C29" s="355">
        <v>905</v>
      </c>
      <c r="D29" s="355">
        <f>D19-SUM(D20:D28)</f>
        <v>2237</v>
      </c>
      <c r="E29" s="355">
        <v>167</v>
      </c>
      <c r="F29" s="355">
        <v>103</v>
      </c>
      <c r="G29" s="355">
        <v>112</v>
      </c>
      <c r="H29" s="355">
        <v>523</v>
      </c>
      <c r="I29" s="331">
        <v>512</v>
      </c>
      <c r="J29" s="331">
        <v>497</v>
      </c>
      <c r="K29" s="331">
        <v>569</v>
      </c>
      <c r="L29" s="331">
        <f t="shared" si="0"/>
        <v>659</v>
      </c>
      <c r="M29" s="551"/>
    </row>
    <row r="30" spans="1:13" ht="12" customHeight="1">
      <c r="A30" s="119" t="s">
        <v>123</v>
      </c>
      <c r="B30" s="88"/>
      <c r="C30" s="305">
        <v>10534</v>
      </c>
      <c r="D30" s="305">
        <v>9864</v>
      </c>
      <c r="E30" s="305">
        <v>2282</v>
      </c>
      <c r="F30" s="305">
        <v>2361</v>
      </c>
      <c r="G30" s="305">
        <v>2814</v>
      </c>
      <c r="H30" s="254">
        <v>3077</v>
      </c>
      <c r="I30" s="254">
        <v>2259</v>
      </c>
      <c r="J30" s="254">
        <v>2454</v>
      </c>
      <c r="K30" s="254">
        <v>2680</v>
      </c>
      <c r="L30" s="254">
        <f t="shared" si="0"/>
        <v>2471</v>
      </c>
      <c r="M30" s="551"/>
    </row>
    <row r="31" spans="1:13" ht="12" customHeight="1">
      <c r="A31" s="90"/>
      <c r="B31" s="88" t="s">
        <v>72</v>
      </c>
      <c r="C31" s="355">
        <v>53</v>
      </c>
      <c r="D31" s="355">
        <v>64</v>
      </c>
      <c r="E31" s="355">
        <v>7</v>
      </c>
      <c r="F31" s="355">
        <v>17</v>
      </c>
      <c r="G31" s="355">
        <v>19</v>
      </c>
      <c r="H31" s="331">
        <v>10</v>
      </c>
      <c r="I31" s="331">
        <v>8</v>
      </c>
      <c r="J31" s="331">
        <v>19</v>
      </c>
      <c r="K31" s="331">
        <v>14</v>
      </c>
      <c r="L31" s="331">
        <f t="shared" si="0"/>
        <v>23</v>
      </c>
      <c r="M31" s="551"/>
    </row>
    <row r="32" spans="1:13" ht="12" customHeight="1">
      <c r="A32" s="90"/>
      <c r="B32" s="88" t="s">
        <v>91</v>
      </c>
      <c r="C32" s="355">
        <v>18</v>
      </c>
      <c r="D32" s="355">
        <v>6</v>
      </c>
      <c r="E32" s="355">
        <v>13</v>
      </c>
      <c r="F32" s="355">
        <v>4</v>
      </c>
      <c r="G32" s="356">
        <v>0</v>
      </c>
      <c r="H32" s="331">
        <v>1</v>
      </c>
      <c r="I32" s="331">
        <v>1</v>
      </c>
      <c r="J32" s="331">
        <v>1</v>
      </c>
      <c r="K32" s="331">
        <v>1</v>
      </c>
      <c r="L32" s="331">
        <f t="shared" si="0"/>
        <v>3</v>
      </c>
      <c r="M32" s="551"/>
    </row>
    <row r="33" spans="1:13" ht="12" customHeight="1">
      <c r="A33" s="90"/>
      <c r="B33" s="88" t="s">
        <v>24</v>
      </c>
      <c r="C33" s="355">
        <v>306</v>
      </c>
      <c r="D33" s="355">
        <v>239</v>
      </c>
      <c r="E33" s="355">
        <v>74</v>
      </c>
      <c r="F33" s="355">
        <v>65</v>
      </c>
      <c r="G33" s="355">
        <v>54</v>
      </c>
      <c r="H33" s="331">
        <v>113</v>
      </c>
      <c r="I33" s="331">
        <v>41</v>
      </c>
      <c r="J33" s="331">
        <v>146</v>
      </c>
      <c r="K33" s="331">
        <v>22</v>
      </c>
      <c r="L33" s="331">
        <f t="shared" si="0"/>
        <v>30</v>
      </c>
      <c r="M33" s="551"/>
    </row>
    <row r="34" spans="1:13" ht="12" customHeight="1">
      <c r="A34" s="90"/>
      <c r="B34" s="88" t="s">
        <v>166</v>
      </c>
      <c r="C34" s="355">
        <v>2088</v>
      </c>
      <c r="D34" s="355">
        <v>2253</v>
      </c>
      <c r="E34" s="355">
        <v>448</v>
      </c>
      <c r="F34" s="355">
        <v>527</v>
      </c>
      <c r="G34" s="355">
        <v>525</v>
      </c>
      <c r="H34" s="331">
        <v>588</v>
      </c>
      <c r="I34" s="331">
        <v>547</v>
      </c>
      <c r="J34" s="331">
        <v>588</v>
      </c>
      <c r="K34" s="331">
        <v>564</v>
      </c>
      <c r="L34" s="331">
        <f t="shared" si="0"/>
        <v>554</v>
      </c>
      <c r="M34" s="551"/>
    </row>
    <row r="35" spans="1:13" ht="12" customHeight="1">
      <c r="A35" s="90"/>
      <c r="B35" s="88" t="s">
        <v>198</v>
      </c>
      <c r="C35" s="355">
        <v>80</v>
      </c>
      <c r="D35" s="355">
        <v>94</v>
      </c>
      <c r="E35" s="355">
        <v>13</v>
      </c>
      <c r="F35" s="355">
        <v>23</v>
      </c>
      <c r="G35" s="355">
        <v>23</v>
      </c>
      <c r="H35" s="331">
        <v>21</v>
      </c>
      <c r="I35" s="331">
        <v>14</v>
      </c>
      <c r="J35" s="331">
        <v>28</v>
      </c>
      <c r="K35" s="331">
        <v>30</v>
      </c>
      <c r="L35" s="331">
        <f t="shared" si="0"/>
        <v>22</v>
      </c>
      <c r="M35" s="551"/>
    </row>
    <row r="36" spans="1:13" ht="12" customHeight="1">
      <c r="A36" s="90"/>
      <c r="B36" s="88" t="s">
        <v>75</v>
      </c>
      <c r="C36" s="355">
        <v>20</v>
      </c>
      <c r="D36" s="355">
        <v>47</v>
      </c>
      <c r="E36" s="355">
        <v>2</v>
      </c>
      <c r="F36" s="355">
        <v>9</v>
      </c>
      <c r="G36" s="355">
        <v>4</v>
      </c>
      <c r="H36" s="331">
        <v>5</v>
      </c>
      <c r="I36" s="331">
        <v>5</v>
      </c>
      <c r="J36" s="331">
        <v>8</v>
      </c>
      <c r="K36" s="331">
        <v>22</v>
      </c>
      <c r="L36" s="331">
        <f t="shared" si="0"/>
        <v>12</v>
      </c>
      <c r="M36" s="551"/>
    </row>
    <row r="37" spans="1:13" ht="12" customHeight="1">
      <c r="A37" s="90"/>
      <c r="B37" s="88" t="s">
        <v>17</v>
      </c>
      <c r="C37" s="355">
        <v>772</v>
      </c>
      <c r="D37" s="355">
        <v>694</v>
      </c>
      <c r="E37" s="355">
        <v>172</v>
      </c>
      <c r="F37" s="355">
        <v>181</v>
      </c>
      <c r="G37" s="355">
        <v>187</v>
      </c>
      <c r="H37" s="331">
        <v>232</v>
      </c>
      <c r="I37" s="331">
        <v>140</v>
      </c>
      <c r="J37" s="331">
        <v>174</v>
      </c>
      <c r="K37" s="331">
        <v>177</v>
      </c>
      <c r="L37" s="331">
        <f t="shared" si="0"/>
        <v>203</v>
      </c>
      <c r="M37" s="551"/>
    </row>
    <row r="38" spans="1:13" ht="12" customHeight="1">
      <c r="A38" s="90"/>
      <c r="B38" s="88" t="s">
        <v>25</v>
      </c>
      <c r="C38" s="355">
        <v>492</v>
      </c>
      <c r="D38" s="355">
        <v>454</v>
      </c>
      <c r="E38" s="355">
        <v>137</v>
      </c>
      <c r="F38" s="355">
        <v>120</v>
      </c>
      <c r="G38" s="355">
        <v>94</v>
      </c>
      <c r="H38" s="331">
        <v>141</v>
      </c>
      <c r="I38" s="331">
        <v>106</v>
      </c>
      <c r="J38" s="331">
        <v>126</v>
      </c>
      <c r="K38" s="331">
        <v>119</v>
      </c>
      <c r="L38" s="331">
        <f t="shared" si="0"/>
        <v>103</v>
      </c>
      <c r="M38" s="551"/>
    </row>
    <row r="39" spans="1:13" ht="12" customHeight="1">
      <c r="A39" s="90"/>
      <c r="B39" s="88" t="s">
        <v>157</v>
      </c>
      <c r="C39" s="355">
        <v>6339</v>
      </c>
      <c r="D39" s="355">
        <v>5636</v>
      </c>
      <c r="E39" s="355">
        <v>1335</v>
      </c>
      <c r="F39" s="355">
        <v>1310</v>
      </c>
      <c r="G39" s="355">
        <v>1808</v>
      </c>
      <c r="H39" s="331">
        <v>1886</v>
      </c>
      <c r="I39" s="331">
        <v>1331</v>
      </c>
      <c r="J39" s="331">
        <v>1271</v>
      </c>
      <c r="K39" s="331">
        <v>1600</v>
      </c>
      <c r="L39" s="331">
        <f t="shared" si="0"/>
        <v>1434</v>
      </c>
      <c r="M39" s="551"/>
    </row>
    <row r="40" spans="1:13" ht="12" customHeight="1">
      <c r="A40" s="90"/>
      <c r="B40" s="88" t="s">
        <v>80</v>
      </c>
      <c r="C40" s="355">
        <v>6</v>
      </c>
      <c r="D40" s="355">
        <v>7</v>
      </c>
      <c r="E40" s="355">
        <v>1</v>
      </c>
      <c r="F40" s="356">
        <v>0</v>
      </c>
      <c r="G40" s="355">
        <v>1</v>
      </c>
      <c r="H40" s="331">
        <v>4</v>
      </c>
      <c r="I40" s="331">
        <v>3</v>
      </c>
      <c r="J40" s="331">
        <v>2</v>
      </c>
      <c r="K40" s="356">
        <v>0</v>
      </c>
      <c r="L40" s="331">
        <f t="shared" si="0"/>
        <v>2</v>
      </c>
      <c r="M40" s="551"/>
    </row>
    <row r="41" spans="1:13" ht="12" customHeight="1">
      <c r="A41" s="90"/>
      <c r="B41" s="88" t="s">
        <v>20</v>
      </c>
      <c r="C41" s="355">
        <v>360</v>
      </c>
      <c r="D41" s="355">
        <f>D30-SUM(D31:D40)</f>
        <v>370</v>
      </c>
      <c r="E41" s="355">
        <v>80</v>
      </c>
      <c r="F41" s="355">
        <v>105</v>
      </c>
      <c r="G41" s="355">
        <v>99</v>
      </c>
      <c r="H41" s="355">
        <v>76</v>
      </c>
      <c r="I41" s="331">
        <v>63</v>
      </c>
      <c r="J41" s="331">
        <v>91</v>
      </c>
      <c r="K41" s="331">
        <v>131</v>
      </c>
      <c r="L41" s="331">
        <f t="shared" si="0"/>
        <v>85</v>
      </c>
      <c r="M41" s="551"/>
    </row>
    <row r="42" spans="1:13" ht="12" customHeight="1">
      <c r="A42" s="119" t="s">
        <v>124</v>
      </c>
      <c r="B42" s="88"/>
      <c r="C42" s="305">
        <v>6930</v>
      </c>
      <c r="D42" s="305">
        <v>7355</v>
      </c>
      <c r="E42" s="305">
        <v>1552</v>
      </c>
      <c r="F42" s="305">
        <v>1614</v>
      </c>
      <c r="G42" s="305">
        <v>1957</v>
      </c>
      <c r="H42" s="254">
        <v>1807</v>
      </c>
      <c r="I42" s="254">
        <v>1517</v>
      </c>
      <c r="J42" s="254">
        <v>1762</v>
      </c>
      <c r="K42" s="254">
        <v>1999</v>
      </c>
      <c r="L42" s="254">
        <f t="shared" si="0"/>
        <v>2077</v>
      </c>
      <c r="M42" s="551"/>
    </row>
    <row r="43" spans="1:13" ht="12" customHeight="1">
      <c r="A43" s="90"/>
      <c r="B43" s="88" t="s">
        <v>22</v>
      </c>
      <c r="C43" s="355">
        <v>160</v>
      </c>
      <c r="D43" s="355">
        <v>194</v>
      </c>
      <c r="E43" s="355">
        <v>18</v>
      </c>
      <c r="F43" s="355">
        <v>43</v>
      </c>
      <c r="G43" s="355">
        <v>44</v>
      </c>
      <c r="H43" s="331">
        <v>55</v>
      </c>
      <c r="I43" s="331">
        <v>34</v>
      </c>
      <c r="J43" s="331">
        <v>50</v>
      </c>
      <c r="K43" s="331">
        <v>57</v>
      </c>
      <c r="L43" s="331">
        <f t="shared" si="0"/>
        <v>53</v>
      </c>
      <c r="M43" s="551"/>
    </row>
    <row r="44" spans="1:13" ht="12" customHeight="1">
      <c r="A44" s="90"/>
      <c r="B44" s="88" t="s">
        <v>28</v>
      </c>
      <c r="C44" s="355">
        <v>6460</v>
      </c>
      <c r="D44" s="355">
        <v>6909</v>
      </c>
      <c r="E44" s="355">
        <v>1452</v>
      </c>
      <c r="F44" s="355">
        <v>1512</v>
      </c>
      <c r="G44" s="355">
        <v>1823</v>
      </c>
      <c r="H44" s="331">
        <v>1673</v>
      </c>
      <c r="I44" s="331">
        <v>1441</v>
      </c>
      <c r="J44" s="331">
        <v>1638</v>
      </c>
      <c r="K44" s="331">
        <v>1851</v>
      </c>
      <c r="L44" s="331">
        <f t="shared" si="0"/>
        <v>1979</v>
      </c>
      <c r="M44" s="551"/>
    </row>
    <row r="45" spans="1:13" ht="13.5" customHeight="1">
      <c r="A45" s="90"/>
      <c r="B45" s="88" t="s">
        <v>201</v>
      </c>
      <c r="C45" s="355">
        <v>155</v>
      </c>
      <c r="D45" s="355">
        <v>94</v>
      </c>
      <c r="E45" s="331">
        <v>40</v>
      </c>
      <c r="F45" s="331">
        <v>31</v>
      </c>
      <c r="G45" s="331">
        <v>44</v>
      </c>
      <c r="H45" s="331">
        <v>40</v>
      </c>
      <c r="I45" s="331">
        <v>27</v>
      </c>
      <c r="J45" s="331">
        <v>33</v>
      </c>
      <c r="K45" s="331">
        <v>23</v>
      </c>
      <c r="L45" s="331">
        <f t="shared" si="0"/>
        <v>11</v>
      </c>
      <c r="M45" s="551"/>
    </row>
    <row r="46" spans="1:13" ht="12" customHeight="1">
      <c r="A46" s="90"/>
      <c r="B46" s="88" t="s">
        <v>20</v>
      </c>
      <c r="C46" s="355">
        <v>155</v>
      </c>
      <c r="D46" s="355">
        <f>D42-SUM(D43:D45)</f>
        <v>158</v>
      </c>
      <c r="E46" s="355">
        <v>42</v>
      </c>
      <c r="F46" s="355">
        <v>28</v>
      </c>
      <c r="G46" s="355">
        <v>46</v>
      </c>
      <c r="H46" s="355">
        <v>39</v>
      </c>
      <c r="I46" s="331">
        <v>15</v>
      </c>
      <c r="J46" s="331">
        <v>41</v>
      </c>
      <c r="K46" s="331">
        <v>68</v>
      </c>
      <c r="L46" s="331">
        <f t="shared" si="0"/>
        <v>34</v>
      </c>
      <c r="M46" s="551"/>
    </row>
    <row r="47" spans="1:13" ht="12" customHeight="1">
      <c r="A47" s="119" t="s">
        <v>125</v>
      </c>
      <c r="B47" s="88"/>
      <c r="C47" s="305">
        <v>243</v>
      </c>
      <c r="D47" s="305">
        <v>240</v>
      </c>
      <c r="E47" s="305">
        <v>65</v>
      </c>
      <c r="F47" s="305">
        <v>49</v>
      </c>
      <c r="G47" s="305">
        <v>53</v>
      </c>
      <c r="H47" s="254">
        <v>76</v>
      </c>
      <c r="I47" s="254">
        <v>56</v>
      </c>
      <c r="J47" s="254">
        <v>46</v>
      </c>
      <c r="K47" s="254">
        <v>69</v>
      </c>
      <c r="L47" s="254">
        <f t="shared" si="0"/>
        <v>69</v>
      </c>
      <c r="M47" s="551"/>
    </row>
    <row r="48" spans="1:13" ht="12" customHeight="1">
      <c r="A48" s="90"/>
      <c r="B48" s="88" t="s">
        <v>21</v>
      </c>
      <c r="C48" s="355">
        <v>238</v>
      </c>
      <c r="D48" s="355">
        <v>237</v>
      </c>
      <c r="E48" s="355">
        <v>64</v>
      </c>
      <c r="F48" s="355">
        <v>48</v>
      </c>
      <c r="G48" s="355">
        <v>52</v>
      </c>
      <c r="H48" s="331">
        <v>74</v>
      </c>
      <c r="I48" s="331">
        <v>56</v>
      </c>
      <c r="J48" s="331">
        <v>46</v>
      </c>
      <c r="K48" s="331">
        <v>68</v>
      </c>
      <c r="L48" s="331">
        <f t="shared" si="0"/>
        <v>67</v>
      </c>
      <c r="M48" s="551"/>
    </row>
    <row r="49" spans="1:13" ht="12" customHeight="1">
      <c r="A49" s="90"/>
      <c r="B49" s="177" t="s">
        <v>199</v>
      </c>
      <c r="C49" s="355">
        <v>4</v>
      </c>
      <c r="D49" s="355">
        <v>2</v>
      </c>
      <c r="E49" s="331">
        <v>1</v>
      </c>
      <c r="F49" s="331">
        <v>1</v>
      </c>
      <c r="G49" s="356">
        <v>0</v>
      </c>
      <c r="H49" s="331">
        <v>2</v>
      </c>
      <c r="I49" s="356">
        <v>0</v>
      </c>
      <c r="J49" s="356">
        <v>0</v>
      </c>
      <c r="K49" s="331">
        <v>1</v>
      </c>
      <c r="L49" s="331">
        <f t="shared" si="0"/>
        <v>1</v>
      </c>
      <c r="M49" s="551"/>
    </row>
    <row r="50" spans="1:13" ht="12" customHeight="1">
      <c r="A50" s="174"/>
      <c r="B50" s="178" t="s">
        <v>20</v>
      </c>
      <c r="C50" s="354">
        <v>1</v>
      </c>
      <c r="D50" s="354">
        <f>D47-SUM(D48:D49)</f>
        <v>1</v>
      </c>
      <c r="E50" s="357">
        <v>0</v>
      </c>
      <c r="F50" s="357">
        <v>0</v>
      </c>
      <c r="G50" s="354">
        <v>1</v>
      </c>
      <c r="H50" s="357">
        <v>0</v>
      </c>
      <c r="I50" s="357">
        <v>0</v>
      </c>
      <c r="J50" s="357">
        <v>0</v>
      </c>
      <c r="K50" s="357">
        <v>0</v>
      </c>
      <c r="L50" s="354">
        <f t="shared" si="0"/>
        <v>1</v>
      </c>
      <c r="M50" s="551"/>
    </row>
    <row r="51" spans="1:13" ht="18.75" customHeight="1">
      <c r="A51" s="103" t="s">
        <v>397</v>
      </c>
      <c r="B51" s="103"/>
      <c r="C51" s="85"/>
      <c r="D51" s="85"/>
      <c r="E51" s="97"/>
      <c r="F51" s="66"/>
      <c r="G51" s="66"/>
      <c r="M51" s="551"/>
    </row>
    <row r="52" ht="16.5" customHeight="1">
      <c r="M52" s="551"/>
    </row>
    <row r="53" spans="3:4" ht="16.5" customHeight="1">
      <c r="C53" s="70"/>
      <c r="D53" s="70"/>
    </row>
  </sheetData>
  <sheetProtection/>
  <mergeCells count="6">
    <mergeCell ref="M1:M52"/>
    <mergeCell ref="A3:B4"/>
    <mergeCell ref="C3:C4"/>
    <mergeCell ref="E3:H3"/>
    <mergeCell ref="I3:L3"/>
    <mergeCell ref="D3:D4"/>
  </mergeCells>
  <printOptions horizontalCentered="1"/>
  <pageMargins left="0.5" right="0" top="0.25" bottom="0" header="0" footer="0"/>
  <pageSetup horizontalDpi="600" verticalDpi="600" orientation="landscape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M51"/>
  <sheetViews>
    <sheetView zoomScalePageLayoutView="0" workbookViewId="0" topLeftCell="A16">
      <selection activeCell="N10" sqref="N10"/>
    </sheetView>
  </sheetViews>
  <sheetFormatPr defaultColWidth="9.140625" defaultRowHeight="12.75"/>
  <cols>
    <col min="1" max="1" width="6.00390625" style="73" customWidth="1"/>
    <col min="2" max="2" width="24.57421875" style="73" customWidth="1"/>
    <col min="3" max="4" width="10.7109375" style="73" customWidth="1"/>
    <col min="5" max="5" width="10.7109375" style="72" customWidth="1"/>
    <col min="6" max="11" width="10.7109375" style="73" customWidth="1"/>
    <col min="12" max="12" width="11.7109375" style="73" customWidth="1"/>
    <col min="13" max="13" width="9.140625" style="73" customWidth="1"/>
    <col min="14" max="16384" width="9.140625" style="73" customWidth="1"/>
  </cols>
  <sheetData>
    <row r="1" spans="1:13" s="199" customFormat="1" ht="26.25" customHeight="1">
      <c r="A1" s="8" t="s">
        <v>438</v>
      </c>
      <c r="E1" s="200"/>
      <c r="M1" s="551" t="s">
        <v>101</v>
      </c>
    </row>
    <row r="2" spans="1:13" ht="15" customHeight="1">
      <c r="A2" s="25"/>
      <c r="B2" s="3"/>
      <c r="C2" s="3"/>
      <c r="D2" s="3"/>
      <c r="F2" s="383"/>
      <c r="G2" s="383"/>
      <c r="H2" s="383"/>
      <c r="I2" s="384"/>
      <c r="J2" s="384"/>
      <c r="K2" s="384"/>
      <c r="L2" s="383" t="s">
        <v>380</v>
      </c>
      <c r="M2" s="551"/>
    </row>
    <row r="3" spans="1:13" ht="15" customHeight="1">
      <c r="A3" s="574" t="s">
        <v>10</v>
      </c>
      <c r="B3" s="575"/>
      <c r="C3" s="563" t="s">
        <v>403</v>
      </c>
      <c r="D3" s="563" t="s">
        <v>378</v>
      </c>
      <c r="E3" s="557" t="s">
        <v>403</v>
      </c>
      <c r="F3" s="558"/>
      <c r="G3" s="558"/>
      <c r="H3" s="559"/>
      <c r="I3" s="557" t="s">
        <v>378</v>
      </c>
      <c r="J3" s="558"/>
      <c r="K3" s="558"/>
      <c r="L3" s="559"/>
      <c r="M3" s="551"/>
    </row>
    <row r="4" spans="1:13" ht="13.5" customHeight="1">
      <c r="A4" s="576"/>
      <c r="B4" s="577"/>
      <c r="C4" s="564"/>
      <c r="D4" s="564"/>
      <c r="E4" s="2" t="s">
        <v>0</v>
      </c>
      <c r="F4" s="2" t="s">
        <v>1</v>
      </c>
      <c r="G4" s="2" t="s">
        <v>2</v>
      </c>
      <c r="H4" s="1" t="s">
        <v>3</v>
      </c>
      <c r="I4" s="44" t="s">
        <v>0</v>
      </c>
      <c r="J4" s="2" t="s">
        <v>1</v>
      </c>
      <c r="K4" s="2" t="s">
        <v>2</v>
      </c>
      <c r="L4" s="2" t="s">
        <v>3</v>
      </c>
      <c r="M4" s="551"/>
    </row>
    <row r="5" spans="1:13" ht="15" customHeight="1">
      <c r="A5" s="14" t="s">
        <v>140</v>
      </c>
      <c r="B5" s="74" t="s">
        <v>145</v>
      </c>
      <c r="C5" s="35">
        <v>11841</v>
      </c>
      <c r="D5" s="35">
        <f>'Table 7  '!D5-'Table 8 '!D5</f>
        <v>13752</v>
      </c>
      <c r="E5" s="35">
        <v>2593</v>
      </c>
      <c r="F5" s="35">
        <v>3187</v>
      </c>
      <c r="G5" s="35">
        <v>2921</v>
      </c>
      <c r="H5" s="35">
        <v>3140</v>
      </c>
      <c r="I5" s="35">
        <v>2692</v>
      </c>
      <c r="J5" s="35">
        <v>2517</v>
      </c>
      <c r="K5" s="35">
        <v>3719</v>
      </c>
      <c r="L5" s="35">
        <f>D5-I5-J5-K5</f>
        <v>4824</v>
      </c>
      <c r="M5" s="551"/>
    </row>
    <row r="6" spans="1:13" ht="12" customHeight="1">
      <c r="A6" s="14" t="s">
        <v>121</v>
      </c>
      <c r="B6" s="29"/>
      <c r="C6" s="254">
        <v>3011</v>
      </c>
      <c r="D6" s="254">
        <f>'Table 7  '!D6-'Table 8 '!D6</f>
        <v>2934</v>
      </c>
      <c r="E6" s="254">
        <v>910</v>
      </c>
      <c r="F6" s="254">
        <v>635</v>
      </c>
      <c r="G6" s="254">
        <v>668</v>
      </c>
      <c r="H6" s="254">
        <v>798</v>
      </c>
      <c r="I6" s="303">
        <v>816</v>
      </c>
      <c r="J6" s="303">
        <v>592</v>
      </c>
      <c r="K6" s="303">
        <v>692</v>
      </c>
      <c r="L6" s="303">
        <f>D6-SUM(I6:K6)</f>
        <v>834</v>
      </c>
      <c r="M6" s="551"/>
    </row>
    <row r="7" spans="1:13" ht="12" customHeight="1">
      <c r="A7" s="14"/>
      <c r="B7" s="29" t="s">
        <v>38</v>
      </c>
      <c r="C7" s="331">
        <v>16</v>
      </c>
      <c r="D7" s="331">
        <f>'Table 7  '!D7-'Table 8 '!D7</f>
        <v>1</v>
      </c>
      <c r="E7" s="332">
        <v>1</v>
      </c>
      <c r="F7" s="332">
        <v>1</v>
      </c>
      <c r="G7" s="332">
        <v>1</v>
      </c>
      <c r="H7" s="332">
        <v>13</v>
      </c>
      <c r="I7" s="332">
        <v>1</v>
      </c>
      <c r="J7" s="358">
        <v>0</v>
      </c>
      <c r="K7" s="358">
        <v>0</v>
      </c>
      <c r="L7" s="358">
        <v>0</v>
      </c>
      <c r="M7" s="551"/>
    </row>
    <row r="8" spans="1:13" ht="12" customHeight="1">
      <c r="A8" s="45"/>
      <c r="B8" s="29" t="s">
        <v>11</v>
      </c>
      <c r="C8" s="331">
        <v>72</v>
      </c>
      <c r="D8" s="331">
        <f>'Table 7  '!D8-'Table 8 '!D8</f>
        <v>52</v>
      </c>
      <c r="E8" s="332">
        <v>27</v>
      </c>
      <c r="F8" s="332">
        <v>9</v>
      </c>
      <c r="G8" s="332">
        <v>23</v>
      </c>
      <c r="H8" s="332">
        <v>13</v>
      </c>
      <c r="I8" s="332">
        <v>15</v>
      </c>
      <c r="J8" s="332">
        <v>6</v>
      </c>
      <c r="K8" s="332">
        <v>9</v>
      </c>
      <c r="L8" s="332">
        <f aca="true" t="shared" si="0" ref="L8:L50">D8-SUM(I8:K8)</f>
        <v>22</v>
      </c>
      <c r="M8" s="551"/>
    </row>
    <row r="9" spans="1:13" ht="12" customHeight="1">
      <c r="A9" s="45"/>
      <c r="B9" s="29" t="s">
        <v>197</v>
      </c>
      <c r="C9" s="498">
        <v>0</v>
      </c>
      <c r="D9" s="498">
        <v>0</v>
      </c>
      <c r="E9" s="358">
        <v>0</v>
      </c>
      <c r="F9" s="358">
        <v>0</v>
      </c>
      <c r="G9" s="358">
        <v>0</v>
      </c>
      <c r="H9" s="358">
        <v>0</v>
      </c>
      <c r="I9" s="358">
        <v>0</v>
      </c>
      <c r="J9" s="358">
        <v>0</v>
      </c>
      <c r="K9" s="358">
        <v>0</v>
      </c>
      <c r="L9" s="358">
        <f t="shared" si="0"/>
        <v>0</v>
      </c>
      <c r="M9" s="551"/>
    </row>
    <row r="10" spans="1:13" ht="12" customHeight="1">
      <c r="A10" s="45"/>
      <c r="B10" s="29" t="s">
        <v>12</v>
      </c>
      <c r="C10" s="331">
        <v>1068</v>
      </c>
      <c r="D10" s="331">
        <f>'Table 7  '!D10-'Table 8 '!D10</f>
        <v>1238</v>
      </c>
      <c r="E10" s="332">
        <v>231</v>
      </c>
      <c r="F10" s="332">
        <v>259</v>
      </c>
      <c r="G10" s="332">
        <v>283</v>
      </c>
      <c r="H10" s="332">
        <v>295</v>
      </c>
      <c r="I10" s="332">
        <v>310</v>
      </c>
      <c r="J10" s="332">
        <v>339</v>
      </c>
      <c r="K10" s="332">
        <v>304</v>
      </c>
      <c r="L10" s="332">
        <f t="shared" si="0"/>
        <v>285</v>
      </c>
      <c r="M10" s="551"/>
    </row>
    <row r="11" spans="1:13" ht="12" customHeight="1">
      <c r="A11" s="45"/>
      <c r="B11" s="29" t="s">
        <v>13</v>
      </c>
      <c r="C11" s="331">
        <v>357</v>
      </c>
      <c r="D11" s="331">
        <f>'Table 7  '!D11-'Table 8 '!D11</f>
        <v>249</v>
      </c>
      <c r="E11" s="332">
        <v>87</v>
      </c>
      <c r="F11" s="332">
        <v>93</v>
      </c>
      <c r="G11" s="332">
        <v>105</v>
      </c>
      <c r="H11" s="332">
        <v>72</v>
      </c>
      <c r="I11" s="332">
        <v>76</v>
      </c>
      <c r="J11" s="332">
        <v>61</v>
      </c>
      <c r="K11" s="332">
        <v>61</v>
      </c>
      <c r="L11" s="332">
        <f t="shared" si="0"/>
        <v>51</v>
      </c>
      <c r="M11" s="551"/>
    </row>
    <row r="12" spans="1:13" ht="12" customHeight="1">
      <c r="A12" s="45"/>
      <c r="B12" s="29" t="s">
        <v>14</v>
      </c>
      <c r="C12" s="331">
        <v>46</v>
      </c>
      <c r="D12" s="331">
        <f>'Table 7  '!D12-'Table 8 '!D12</f>
        <v>101</v>
      </c>
      <c r="E12" s="332">
        <v>21</v>
      </c>
      <c r="F12" s="332">
        <v>6</v>
      </c>
      <c r="G12" s="332">
        <v>2</v>
      </c>
      <c r="H12" s="332">
        <v>17</v>
      </c>
      <c r="I12" s="332">
        <v>41</v>
      </c>
      <c r="J12" s="332">
        <v>22</v>
      </c>
      <c r="K12" s="332">
        <v>19</v>
      </c>
      <c r="L12" s="332">
        <f t="shared" si="0"/>
        <v>19</v>
      </c>
      <c r="M12" s="551"/>
    </row>
    <row r="13" spans="1:13" ht="12" customHeight="1">
      <c r="A13" s="45"/>
      <c r="B13" s="29" t="s">
        <v>15</v>
      </c>
      <c r="C13" s="331">
        <v>61</v>
      </c>
      <c r="D13" s="331">
        <f>'Table 7  '!D13-'Table 8 '!D13</f>
        <v>55</v>
      </c>
      <c r="E13" s="332">
        <v>33</v>
      </c>
      <c r="F13" s="332">
        <v>6</v>
      </c>
      <c r="G13" s="332">
        <v>9</v>
      </c>
      <c r="H13" s="332">
        <v>13</v>
      </c>
      <c r="I13" s="332">
        <v>32</v>
      </c>
      <c r="J13" s="332">
        <v>12</v>
      </c>
      <c r="K13" s="332">
        <v>7</v>
      </c>
      <c r="L13" s="332">
        <f t="shared" si="0"/>
        <v>4</v>
      </c>
      <c r="M13" s="551"/>
    </row>
    <row r="14" spans="1:13" ht="12" customHeight="1">
      <c r="A14" s="45"/>
      <c r="B14" s="29" t="s">
        <v>16</v>
      </c>
      <c r="C14" s="331">
        <v>77</v>
      </c>
      <c r="D14" s="331">
        <f>'Table 7  '!D14-'Table 8 '!D14</f>
        <v>243</v>
      </c>
      <c r="E14" s="332">
        <v>31</v>
      </c>
      <c r="F14" s="332">
        <v>1</v>
      </c>
      <c r="G14" s="358">
        <v>0</v>
      </c>
      <c r="H14" s="332">
        <v>45</v>
      </c>
      <c r="I14" s="332">
        <v>54</v>
      </c>
      <c r="J14" s="332">
        <v>45</v>
      </c>
      <c r="K14" s="332">
        <v>20</v>
      </c>
      <c r="L14" s="332">
        <f t="shared" si="0"/>
        <v>124</v>
      </c>
      <c r="M14" s="551"/>
    </row>
    <row r="15" spans="1:13" ht="12" customHeight="1">
      <c r="A15" s="45"/>
      <c r="B15" s="29" t="s">
        <v>19</v>
      </c>
      <c r="C15" s="331">
        <v>776</v>
      </c>
      <c r="D15" s="331">
        <f>'Table 7  '!D15-'Table 8 '!D15</f>
        <v>654</v>
      </c>
      <c r="E15" s="332">
        <v>356</v>
      </c>
      <c r="F15" s="332">
        <v>136</v>
      </c>
      <c r="G15" s="332">
        <v>55</v>
      </c>
      <c r="H15" s="332">
        <v>229</v>
      </c>
      <c r="I15" s="332">
        <v>218</v>
      </c>
      <c r="J15" s="332">
        <v>16</v>
      </c>
      <c r="K15" s="332">
        <v>161</v>
      </c>
      <c r="L15" s="332">
        <f t="shared" si="0"/>
        <v>259</v>
      </c>
      <c r="M15" s="551"/>
    </row>
    <row r="16" spans="1:13" ht="12" customHeight="1">
      <c r="A16" s="45"/>
      <c r="B16" s="29" t="s">
        <v>31</v>
      </c>
      <c r="C16" s="331">
        <v>150</v>
      </c>
      <c r="D16" s="331">
        <f>'Table 7  '!D16-'Table 8 '!D16</f>
        <v>69</v>
      </c>
      <c r="E16" s="332">
        <v>35</v>
      </c>
      <c r="F16" s="332">
        <v>71</v>
      </c>
      <c r="G16" s="332">
        <v>23</v>
      </c>
      <c r="H16" s="332">
        <v>21</v>
      </c>
      <c r="I16" s="332">
        <v>17</v>
      </c>
      <c r="J16" s="332">
        <v>26</v>
      </c>
      <c r="K16" s="332">
        <v>13</v>
      </c>
      <c r="L16" s="332">
        <f t="shared" si="0"/>
        <v>13</v>
      </c>
      <c r="M16" s="551"/>
    </row>
    <row r="17" spans="1:13" ht="12" customHeight="1">
      <c r="A17" s="45"/>
      <c r="B17" s="29" t="s">
        <v>18</v>
      </c>
      <c r="C17" s="331">
        <v>158</v>
      </c>
      <c r="D17" s="331">
        <f>'Table 7  '!D17-'Table 8 '!D17</f>
        <v>134</v>
      </c>
      <c r="E17" s="332">
        <v>39</v>
      </c>
      <c r="F17" s="332">
        <v>34</v>
      </c>
      <c r="G17" s="332">
        <v>37</v>
      </c>
      <c r="H17" s="332">
        <v>48</v>
      </c>
      <c r="I17" s="332">
        <v>21</v>
      </c>
      <c r="J17" s="332">
        <v>26</v>
      </c>
      <c r="K17" s="332">
        <v>51</v>
      </c>
      <c r="L17" s="332">
        <f t="shared" si="0"/>
        <v>36</v>
      </c>
      <c r="M17" s="551"/>
    </row>
    <row r="18" spans="1:13" ht="12" customHeight="1">
      <c r="A18" s="45"/>
      <c r="B18" s="29" t="s">
        <v>20</v>
      </c>
      <c r="C18" s="331">
        <v>230</v>
      </c>
      <c r="D18" s="331">
        <f>D6-SUM(D7:D17)</f>
        <v>138</v>
      </c>
      <c r="E18" s="332">
        <v>49</v>
      </c>
      <c r="F18" s="332">
        <v>19</v>
      </c>
      <c r="G18" s="332">
        <v>130</v>
      </c>
      <c r="H18" s="332">
        <v>32</v>
      </c>
      <c r="I18" s="332">
        <v>31</v>
      </c>
      <c r="J18" s="332">
        <v>39</v>
      </c>
      <c r="K18" s="332">
        <v>47</v>
      </c>
      <c r="L18" s="332">
        <f t="shared" si="0"/>
        <v>21</v>
      </c>
      <c r="M18" s="551"/>
    </row>
    <row r="19" spans="1:13" ht="12" customHeight="1">
      <c r="A19" s="14" t="s">
        <v>122</v>
      </c>
      <c r="B19" s="29"/>
      <c r="C19" s="303">
        <v>3068</v>
      </c>
      <c r="D19" s="303">
        <f>'Table 7  '!D19-'Table 8 '!D19</f>
        <v>5128</v>
      </c>
      <c r="E19" s="303">
        <v>530</v>
      </c>
      <c r="F19" s="303">
        <v>984</v>
      </c>
      <c r="G19" s="303">
        <v>804</v>
      </c>
      <c r="H19" s="303">
        <v>750</v>
      </c>
      <c r="I19" s="303">
        <v>625</v>
      </c>
      <c r="J19" s="303">
        <v>585</v>
      </c>
      <c r="K19" s="303">
        <v>1465</v>
      </c>
      <c r="L19" s="303">
        <f t="shared" si="0"/>
        <v>2453</v>
      </c>
      <c r="M19" s="551"/>
    </row>
    <row r="20" spans="1:13" ht="12" customHeight="1">
      <c r="A20" s="14"/>
      <c r="B20" s="29" t="s">
        <v>142</v>
      </c>
      <c r="C20" s="332">
        <v>103</v>
      </c>
      <c r="D20" s="332">
        <f>'Table 7  '!D20-'Table 8 '!D20</f>
        <v>221</v>
      </c>
      <c r="E20" s="332">
        <v>17</v>
      </c>
      <c r="F20" s="332">
        <v>22</v>
      </c>
      <c r="G20" s="332">
        <v>48</v>
      </c>
      <c r="H20" s="332">
        <v>16</v>
      </c>
      <c r="I20" s="332">
        <v>19</v>
      </c>
      <c r="J20" s="332">
        <v>44</v>
      </c>
      <c r="K20" s="332">
        <v>115</v>
      </c>
      <c r="L20" s="332">
        <f t="shared" si="0"/>
        <v>43</v>
      </c>
      <c r="M20" s="551"/>
    </row>
    <row r="21" spans="1:13" ht="14.25" customHeight="1">
      <c r="A21" s="45"/>
      <c r="B21" s="29" t="s">
        <v>320</v>
      </c>
      <c r="C21" s="332">
        <v>85</v>
      </c>
      <c r="D21" s="332">
        <f>'Table 7  '!D21-'Table 8 '!D21</f>
        <v>932</v>
      </c>
      <c r="E21" s="332">
        <v>11</v>
      </c>
      <c r="F21" s="332">
        <v>15</v>
      </c>
      <c r="G21" s="332">
        <v>33</v>
      </c>
      <c r="H21" s="332">
        <v>26</v>
      </c>
      <c r="I21" s="332">
        <v>7</v>
      </c>
      <c r="J21" s="332">
        <v>19</v>
      </c>
      <c r="K21" s="332">
        <v>80</v>
      </c>
      <c r="L21" s="332">
        <f t="shared" si="0"/>
        <v>826</v>
      </c>
      <c r="M21" s="551"/>
    </row>
    <row r="22" spans="1:13" ht="12" customHeight="1">
      <c r="A22" s="45"/>
      <c r="B22" s="29" t="s">
        <v>23</v>
      </c>
      <c r="C22" s="332">
        <v>111</v>
      </c>
      <c r="D22" s="332">
        <f>'Table 7  '!D22-'Table 8 '!D22</f>
        <v>204</v>
      </c>
      <c r="E22" s="332">
        <v>13</v>
      </c>
      <c r="F22" s="332">
        <v>68</v>
      </c>
      <c r="G22" s="332">
        <v>16</v>
      </c>
      <c r="H22" s="332">
        <v>14</v>
      </c>
      <c r="I22" s="332">
        <v>17</v>
      </c>
      <c r="J22" s="332">
        <v>62</v>
      </c>
      <c r="K22" s="332">
        <v>80</v>
      </c>
      <c r="L22" s="332">
        <f t="shared" si="0"/>
        <v>45</v>
      </c>
      <c r="M22" s="551"/>
    </row>
    <row r="23" spans="1:13" ht="12" customHeight="1">
      <c r="A23" s="45"/>
      <c r="B23" s="29" t="s">
        <v>30</v>
      </c>
      <c r="C23" s="332">
        <v>947</v>
      </c>
      <c r="D23" s="332">
        <f>'Table 7  '!D23-'Table 8 '!D23</f>
        <v>713</v>
      </c>
      <c r="E23" s="332">
        <v>143</v>
      </c>
      <c r="F23" s="332">
        <v>474</v>
      </c>
      <c r="G23" s="332">
        <v>168</v>
      </c>
      <c r="H23" s="332">
        <v>162</v>
      </c>
      <c r="I23" s="332">
        <v>143</v>
      </c>
      <c r="J23" s="332">
        <v>59</v>
      </c>
      <c r="K23" s="332">
        <v>243</v>
      </c>
      <c r="L23" s="332">
        <f t="shared" si="0"/>
        <v>268</v>
      </c>
      <c r="M23" s="551"/>
    </row>
    <row r="24" spans="1:13" ht="12" customHeight="1">
      <c r="A24" s="45"/>
      <c r="B24" s="29" t="s">
        <v>185</v>
      </c>
      <c r="C24" s="332">
        <v>127</v>
      </c>
      <c r="D24" s="332">
        <f>'Table 7  '!D24-'Table 8 '!D24</f>
        <v>150</v>
      </c>
      <c r="E24" s="332">
        <v>24</v>
      </c>
      <c r="F24" s="332">
        <v>7</v>
      </c>
      <c r="G24" s="332">
        <v>37</v>
      </c>
      <c r="H24" s="332">
        <v>59</v>
      </c>
      <c r="I24" s="332">
        <v>16</v>
      </c>
      <c r="J24" s="332">
        <v>29</v>
      </c>
      <c r="K24" s="332">
        <v>62</v>
      </c>
      <c r="L24" s="332">
        <f t="shared" si="0"/>
        <v>43</v>
      </c>
      <c r="M24" s="551"/>
    </row>
    <row r="25" spans="1:13" ht="12" customHeight="1">
      <c r="A25" s="45"/>
      <c r="B25" s="29" t="s">
        <v>200</v>
      </c>
      <c r="C25" s="332">
        <v>35</v>
      </c>
      <c r="D25" s="332">
        <f>'Table 7  '!D25-'Table 8 '!D25</f>
        <v>2</v>
      </c>
      <c r="E25" s="332">
        <v>26</v>
      </c>
      <c r="F25" s="332">
        <v>4</v>
      </c>
      <c r="G25" s="332">
        <v>4</v>
      </c>
      <c r="H25" s="332">
        <v>1</v>
      </c>
      <c r="I25" s="358">
        <v>0</v>
      </c>
      <c r="J25" s="358">
        <v>0</v>
      </c>
      <c r="K25" s="332">
        <v>2</v>
      </c>
      <c r="L25" s="358">
        <v>0</v>
      </c>
      <c r="M25" s="551"/>
    </row>
    <row r="26" spans="1:13" ht="12" customHeight="1">
      <c r="A26" s="45"/>
      <c r="B26" s="29" t="s">
        <v>26</v>
      </c>
      <c r="C26" s="332">
        <v>430</v>
      </c>
      <c r="D26" s="332">
        <f>'Table 7  '!D26-'Table 8 '!D26</f>
        <v>572</v>
      </c>
      <c r="E26" s="332">
        <v>100</v>
      </c>
      <c r="F26" s="332">
        <v>97</v>
      </c>
      <c r="G26" s="332">
        <v>121</v>
      </c>
      <c r="H26" s="332">
        <v>112</v>
      </c>
      <c r="I26" s="332">
        <v>115</v>
      </c>
      <c r="J26" s="332">
        <v>77</v>
      </c>
      <c r="K26" s="332">
        <v>118</v>
      </c>
      <c r="L26" s="332">
        <f t="shared" si="0"/>
        <v>262</v>
      </c>
      <c r="M26" s="551"/>
    </row>
    <row r="27" spans="1:13" ht="12" customHeight="1">
      <c r="A27" s="45"/>
      <c r="B27" s="29" t="s">
        <v>186</v>
      </c>
      <c r="C27" s="332">
        <v>127</v>
      </c>
      <c r="D27" s="332">
        <f>'Table 7  '!D27-'Table 8 '!D27</f>
        <v>293</v>
      </c>
      <c r="E27" s="332">
        <v>40</v>
      </c>
      <c r="F27" s="332">
        <v>16</v>
      </c>
      <c r="G27" s="332">
        <v>39</v>
      </c>
      <c r="H27" s="332">
        <v>32</v>
      </c>
      <c r="I27" s="332">
        <v>31</v>
      </c>
      <c r="J27" s="332">
        <v>32</v>
      </c>
      <c r="K27" s="332">
        <v>89</v>
      </c>
      <c r="L27" s="332">
        <f t="shared" si="0"/>
        <v>141</v>
      </c>
      <c r="M27" s="551"/>
    </row>
    <row r="28" spans="1:13" ht="12" customHeight="1">
      <c r="A28" s="45"/>
      <c r="B28" s="29" t="s">
        <v>65</v>
      </c>
      <c r="C28" s="332">
        <v>319</v>
      </c>
      <c r="D28" s="332">
        <f>'Table 7  '!D28-'Table 8 '!D28</f>
        <v>852</v>
      </c>
      <c r="E28" s="332">
        <v>60</v>
      </c>
      <c r="F28" s="332">
        <v>135</v>
      </c>
      <c r="G28" s="332">
        <v>60</v>
      </c>
      <c r="H28" s="332">
        <v>64</v>
      </c>
      <c r="I28" s="332">
        <v>31</v>
      </c>
      <c r="J28" s="332">
        <v>28</v>
      </c>
      <c r="K28" s="332">
        <v>359</v>
      </c>
      <c r="L28" s="332">
        <f t="shared" si="0"/>
        <v>434</v>
      </c>
      <c r="M28" s="551"/>
    </row>
    <row r="29" spans="1:13" ht="12" customHeight="1">
      <c r="A29" s="45"/>
      <c r="B29" s="29" t="s">
        <v>20</v>
      </c>
      <c r="C29" s="332">
        <v>784</v>
      </c>
      <c r="D29" s="332">
        <f>D19-SUM(D20:D28)</f>
        <v>1189</v>
      </c>
      <c r="E29" s="332">
        <v>96</v>
      </c>
      <c r="F29" s="332">
        <v>146</v>
      </c>
      <c r="G29" s="332">
        <v>278</v>
      </c>
      <c r="H29" s="332">
        <v>264</v>
      </c>
      <c r="I29" s="332">
        <v>246</v>
      </c>
      <c r="J29" s="332">
        <v>235</v>
      </c>
      <c r="K29" s="332">
        <v>317</v>
      </c>
      <c r="L29" s="332">
        <f t="shared" si="0"/>
        <v>391</v>
      </c>
      <c r="M29" s="551"/>
    </row>
    <row r="30" spans="1:13" ht="12" customHeight="1">
      <c r="A30" s="14" t="s">
        <v>123</v>
      </c>
      <c r="B30" s="29"/>
      <c r="C30" s="303">
        <v>5382</v>
      </c>
      <c r="D30" s="303">
        <f>'Table 7  '!D30-'Table 8 '!D30</f>
        <v>5202</v>
      </c>
      <c r="E30" s="303">
        <v>1083</v>
      </c>
      <c r="F30" s="303">
        <v>1479</v>
      </c>
      <c r="G30" s="303">
        <v>1349</v>
      </c>
      <c r="H30" s="303">
        <v>1471</v>
      </c>
      <c r="I30" s="303">
        <v>1137</v>
      </c>
      <c r="J30" s="303">
        <v>1242</v>
      </c>
      <c r="K30" s="303">
        <v>1444</v>
      </c>
      <c r="L30" s="303">
        <f t="shared" si="0"/>
        <v>1379</v>
      </c>
      <c r="M30" s="551"/>
    </row>
    <row r="31" spans="1:13" ht="12" customHeight="1">
      <c r="A31" s="45"/>
      <c r="B31" s="29" t="s">
        <v>72</v>
      </c>
      <c r="C31" s="332">
        <v>98</v>
      </c>
      <c r="D31" s="332">
        <f>'Table 7  '!D31-'Table 8 '!D31</f>
        <v>77</v>
      </c>
      <c r="E31" s="332">
        <v>25</v>
      </c>
      <c r="F31" s="332">
        <v>23</v>
      </c>
      <c r="G31" s="332">
        <v>21</v>
      </c>
      <c r="H31" s="332">
        <v>29</v>
      </c>
      <c r="I31" s="332">
        <v>18</v>
      </c>
      <c r="J31" s="332">
        <v>19</v>
      </c>
      <c r="K31" s="332">
        <v>21</v>
      </c>
      <c r="L31" s="332">
        <f t="shared" si="0"/>
        <v>19</v>
      </c>
      <c r="M31" s="551"/>
    </row>
    <row r="32" spans="1:13" ht="12" customHeight="1">
      <c r="A32" s="45"/>
      <c r="B32" s="29" t="s">
        <v>91</v>
      </c>
      <c r="C32" s="332">
        <v>19</v>
      </c>
      <c r="D32" s="332">
        <f>'Table 7  '!D32-'Table 8 '!D32</f>
        <v>7</v>
      </c>
      <c r="E32" s="332">
        <v>14</v>
      </c>
      <c r="F32" s="332">
        <v>1</v>
      </c>
      <c r="G32" s="332">
        <v>2</v>
      </c>
      <c r="H32" s="332">
        <v>2</v>
      </c>
      <c r="I32" s="358">
        <v>0</v>
      </c>
      <c r="J32" s="332">
        <v>6</v>
      </c>
      <c r="K32" s="332">
        <v>1</v>
      </c>
      <c r="L32" s="358">
        <v>0</v>
      </c>
      <c r="M32" s="551"/>
    </row>
    <row r="33" spans="1:13" ht="12" customHeight="1">
      <c r="A33" s="45"/>
      <c r="B33" s="29" t="s">
        <v>24</v>
      </c>
      <c r="C33" s="332">
        <v>27</v>
      </c>
      <c r="D33" s="332">
        <f>'Table 7  '!D33-'Table 8 '!D33</f>
        <v>83</v>
      </c>
      <c r="E33" s="332">
        <v>7</v>
      </c>
      <c r="F33" s="332">
        <v>9</v>
      </c>
      <c r="G33" s="332">
        <v>5</v>
      </c>
      <c r="H33" s="332">
        <v>6</v>
      </c>
      <c r="I33" s="332">
        <v>4</v>
      </c>
      <c r="J33" s="332">
        <v>41</v>
      </c>
      <c r="K33" s="332">
        <v>9</v>
      </c>
      <c r="L33" s="332">
        <f t="shared" si="0"/>
        <v>29</v>
      </c>
      <c r="M33" s="551"/>
    </row>
    <row r="34" spans="1:13" ht="12" customHeight="1">
      <c r="A34" s="45"/>
      <c r="B34" s="29" t="s">
        <v>166</v>
      </c>
      <c r="C34" s="332">
        <v>2553</v>
      </c>
      <c r="D34" s="332">
        <f>'Table 7  '!D34-'Table 8 '!D34</f>
        <v>2257</v>
      </c>
      <c r="E34" s="332">
        <v>488</v>
      </c>
      <c r="F34" s="332">
        <v>664</v>
      </c>
      <c r="G34" s="332">
        <v>664</v>
      </c>
      <c r="H34" s="332">
        <v>737</v>
      </c>
      <c r="I34" s="332">
        <v>483</v>
      </c>
      <c r="J34" s="332">
        <v>541</v>
      </c>
      <c r="K34" s="332">
        <v>627</v>
      </c>
      <c r="L34" s="332">
        <f t="shared" si="0"/>
        <v>606</v>
      </c>
      <c r="M34" s="551"/>
    </row>
    <row r="35" spans="1:13" ht="12" customHeight="1">
      <c r="A35" s="45"/>
      <c r="B35" s="29" t="s">
        <v>198</v>
      </c>
      <c r="C35" s="332">
        <v>159</v>
      </c>
      <c r="D35" s="332">
        <f>'Table 7  '!D35-'Table 8 '!D35</f>
        <v>172</v>
      </c>
      <c r="E35" s="332">
        <v>30</v>
      </c>
      <c r="F35" s="332">
        <v>32</v>
      </c>
      <c r="G35" s="332">
        <v>56</v>
      </c>
      <c r="H35" s="332">
        <v>41</v>
      </c>
      <c r="I35" s="332">
        <v>34</v>
      </c>
      <c r="J35" s="332">
        <v>44</v>
      </c>
      <c r="K35" s="332">
        <v>56</v>
      </c>
      <c r="L35" s="332">
        <f t="shared" si="0"/>
        <v>38</v>
      </c>
      <c r="M35" s="551"/>
    </row>
    <row r="36" spans="1:13" ht="12" customHeight="1">
      <c r="A36" s="45"/>
      <c r="B36" s="29" t="s">
        <v>75</v>
      </c>
      <c r="C36" s="332">
        <v>2</v>
      </c>
      <c r="D36" s="332">
        <f>'Table 7  '!D36-'Table 8 '!D36</f>
        <v>27</v>
      </c>
      <c r="E36" s="332">
        <v>1</v>
      </c>
      <c r="F36" s="358">
        <v>0</v>
      </c>
      <c r="G36" s="358">
        <v>0</v>
      </c>
      <c r="H36" s="332">
        <v>1</v>
      </c>
      <c r="I36" s="358">
        <v>0</v>
      </c>
      <c r="J36" s="332">
        <v>1</v>
      </c>
      <c r="K36" s="332">
        <v>3</v>
      </c>
      <c r="L36" s="332">
        <f t="shared" si="0"/>
        <v>23</v>
      </c>
      <c r="M36" s="551"/>
    </row>
    <row r="37" spans="1:13" ht="12" customHeight="1">
      <c r="A37" s="45"/>
      <c r="B37" s="29" t="s">
        <v>17</v>
      </c>
      <c r="C37" s="332">
        <v>1320</v>
      </c>
      <c r="D37" s="332">
        <f>'Table 7  '!D37-'Table 8 '!D37</f>
        <v>1229</v>
      </c>
      <c r="E37" s="332">
        <v>286</v>
      </c>
      <c r="F37" s="332">
        <v>303</v>
      </c>
      <c r="G37" s="332">
        <v>290</v>
      </c>
      <c r="H37" s="332">
        <v>441</v>
      </c>
      <c r="I37" s="332">
        <v>254</v>
      </c>
      <c r="J37" s="332">
        <v>306</v>
      </c>
      <c r="K37" s="332">
        <v>241</v>
      </c>
      <c r="L37" s="332">
        <f t="shared" si="0"/>
        <v>428</v>
      </c>
      <c r="M37" s="551"/>
    </row>
    <row r="38" spans="1:13" ht="12" customHeight="1">
      <c r="A38" s="45"/>
      <c r="B38" s="29" t="s">
        <v>25</v>
      </c>
      <c r="C38" s="332">
        <v>391</v>
      </c>
      <c r="D38" s="332">
        <f>'Table 7  '!D38-'Table 8 '!D38</f>
        <v>485</v>
      </c>
      <c r="E38" s="332">
        <v>79</v>
      </c>
      <c r="F38" s="332">
        <v>125</v>
      </c>
      <c r="G38" s="332">
        <v>102</v>
      </c>
      <c r="H38" s="332">
        <v>85</v>
      </c>
      <c r="I38" s="332">
        <v>79</v>
      </c>
      <c r="J38" s="332">
        <v>99</v>
      </c>
      <c r="K38" s="332">
        <v>217</v>
      </c>
      <c r="L38" s="332">
        <f t="shared" si="0"/>
        <v>90</v>
      </c>
      <c r="M38" s="551"/>
    </row>
    <row r="39" spans="1:13" ht="12" customHeight="1">
      <c r="A39" s="45"/>
      <c r="B39" s="29" t="s">
        <v>157</v>
      </c>
      <c r="C39" s="332">
        <v>354</v>
      </c>
      <c r="D39" s="332">
        <f>'Table 7  '!D39-'Table 8 '!D39</f>
        <v>403</v>
      </c>
      <c r="E39" s="332">
        <v>87</v>
      </c>
      <c r="F39" s="332">
        <v>96</v>
      </c>
      <c r="G39" s="332">
        <v>92</v>
      </c>
      <c r="H39" s="332">
        <v>79</v>
      </c>
      <c r="I39" s="332">
        <v>138</v>
      </c>
      <c r="J39" s="332">
        <v>71</v>
      </c>
      <c r="K39" s="332">
        <v>104</v>
      </c>
      <c r="L39" s="332">
        <f t="shared" si="0"/>
        <v>90</v>
      </c>
      <c r="M39" s="551"/>
    </row>
    <row r="40" spans="1:13" ht="12" customHeight="1">
      <c r="A40" s="45"/>
      <c r="B40" s="29" t="s">
        <v>80</v>
      </c>
      <c r="C40" s="332">
        <v>33</v>
      </c>
      <c r="D40" s="332">
        <f>'Table 7  '!D40-'Table 8 '!D40</f>
        <v>22</v>
      </c>
      <c r="E40" s="332">
        <v>5</v>
      </c>
      <c r="F40" s="332">
        <v>9</v>
      </c>
      <c r="G40" s="332">
        <v>8</v>
      </c>
      <c r="H40" s="332">
        <v>11</v>
      </c>
      <c r="I40" s="332">
        <v>6</v>
      </c>
      <c r="J40" s="332">
        <v>3</v>
      </c>
      <c r="K40" s="332">
        <v>8</v>
      </c>
      <c r="L40" s="332">
        <f t="shared" si="0"/>
        <v>5</v>
      </c>
      <c r="M40" s="551"/>
    </row>
    <row r="41" spans="1:13" ht="12" customHeight="1">
      <c r="A41" s="45"/>
      <c r="B41" s="29" t="s">
        <v>20</v>
      </c>
      <c r="C41" s="332">
        <v>426</v>
      </c>
      <c r="D41" s="332">
        <f>D30-SUM(D31:D40)</f>
        <v>440</v>
      </c>
      <c r="E41" s="332">
        <v>61</v>
      </c>
      <c r="F41" s="332">
        <v>217</v>
      </c>
      <c r="G41" s="332">
        <v>109</v>
      </c>
      <c r="H41" s="332">
        <v>39</v>
      </c>
      <c r="I41" s="332">
        <v>121</v>
      </c>
      <c r="J41" s="332">
        <v>111</v>
      </c>
      <c r="K41" s="332">
        <v>157</v>
      </c>
      <c r="L41" s="332">
        <f t="shared" si="0"/>
        <v>51</v>
      </c>
      <c r="M41" s="551"/>
    </row>
    <row r="42" spans="1:13" ht="12" customHeight="1">
      <c r="A42" s="14" t="s">
        <v>124</v>
      </c>
      <c r="B42" s="29"/>
      <c r="C42" s="303">
        <v>310</v>
      </c>
      <c r="D42" s="303">
        <f>'Table 7  '!D42-'Table 8 '!D42</f>
        <v>412</v>
      </c>
      <c r="E42" s="303">
        <v>63</v>
      </c>
      <c r="F42" s="303">
        <v>67</v>
      </c>
      <c r="G42" s="303">
        <v>77</v>
      </c>
      <c r="H42" s="303">
        <v>103</v>
      </c>
      <c r="I42" s="303">
        <v>94</v>
      </c>
      <c r="J42" s="303">
        <v>69</v>
      </c>
      <c r="K42" s="303">
        <v>100</v>
      </c>
      <c r="L42" s="303">
        <f t="shared" si="0"/>
        <v>149</v>
      </c>
      <c r="M42" s="551"/>
    </row>
    <row r="43" spans="1:13" ht="12" customHeight="1">
      <c r="A43" s="45"/>
      <c r="B43" s="29" t="s">
        <v>22</v>
      </c>
      <c r="C43" s="332">
        <v>14</v>
      </c>
      <c r="D43" s="332">
        <f>'Table 7  '!D43-'Table 8 '!D43</f>
        <v>30</v>
      </c>
      <c r="E43" s="332">
        <v>5</v>
      </c>
      <c r="F43" s="332">
        <v>2</v>
      </c>
      <c r="G43" s="332">
        <v>1</v>
      </c>
      <c r="H43" s="332">
        <v>6</v>
      </c>
      <c r="I43" s="332">
        <v>1</v>
      </c>
      <c r="J43" s="332">
        <v>2</v>
      </c>
      <c r="K43" s="332">
        <v>3</v>
      </c>
      <c r="L43" s="332">
        <f t="shared" si="0"/>
        <v>24</v>
      </c>
      <c r="M43" s="551"/>
    </row>
    <row r="44" spans="1:13" ht="12" customHeight="1">
      <c r="A44" s="45"/>
      <c r="B44" s="29" t="s">
        <v>28</v>
      </c>
      <c r="C44" s="332">
        <v>254</v>
      </c>
      <c r="D44" s="332">
        <f>'Table 7  '!D44-'Table 8 '!D44</f>
        <v>344</v>
      </c>
      <c r="E44" s="332">
        <v>51</v>
      </c>
      <c r="F44" s="332">
        <v>52</v>
      </c>
      <c r="G44" s="332">
        <v>68</v>
      </c>
      <c r="H44" s="332">
        <v>83</v>
      </c>
      <c r="I44" s="332">
        <v>87</v>
      </c>
      <c r="J44" s="332">
        <v>65</v>
      </c>
      <c r="K44" s="332">
        <v>79</v>
      </c>
      <c r="L44" s="332">
        <f t="shared" si="0"/>
        <v>113</v>
      </c>
      <c r="M44" s="551"/>
    </row>
    <row r="45" spans="1:13" ht="12" customHeight="1">
      <c r="A45" s="45"/>
      <c r="B45" s="29" t="s">
        <v>201</v>
      </c>
      <c r="C45" s="332">
        <v>2</v>
      </c>
      <c r="D45" s="332">
        <f>'Table 7  '!D45-'Table 8 '!D45</f>
        <v>1</v>
      </c>
      <c r="E45" s="332">
        <v>1</v>
      </c>
      <c r="F45" s="358">
        <v>0</v>
      </c>
      <c r="G45" s="358">
        <v>0</v>
      </c>
      <c r="H45" s="332">
        <v>1</v>
      </c>
      <c r="I45" s="358">
        <v>0</v>
      </c>
      <c r="J45" s="358">
        <v>0</v>
      </c>
      <c r="K45" s="358">
        <v>0</v>
      </c>
      <c r="L45" s="332">
        <f t="shared" si="0"/>
        <v>1</v>
      </c>
      <c r="M45" s="551"/>
    </row>
    <row r="46" spans="1:13" ht="12" customHeight="1">
      <c r="A46" s="45"/>
      <c r="B46" s="29" t="s">
        <v>20</v>
      </c>
      <c r="C46" s="332">
        <v>40</v>
      </c>
      <c r="D46" s="332">
        <f>D42-SUM(D43:D45)</f>
        <v>37</v>
      </c>
      <c r="E46" s="332">
        <v>6</v>
      </c>
      <c r="F46" s="332">
        <v>13</v>
      </c>
      <c r="G46" s="332">
        <v>8</v>
      </c>
      <c r="H46" s="332">
        <v>13</v>
      </c>
      <c r="I46" s="332">
        <v>6</v>
      </c>
      <c r="J46" s="332">
        <v>2</v>
      </c>
      <c r="K46" s="332">
        <v>18</v>
      </c>
      <c r="L46" s="332">
        <f t="shared" si="0"/>
        <v>11</v>
      </c>
      <c r="M46" s="551"/>
    </row>
    <row r="47" spans="1:13" ht="12" customHeight="1">
      <c r="A47" s="14" t="s">
        <v>125</v>
      </c>
      <c r="B47" s="29"/>
      <c r="C47" s="303">
        <v>70</v>
      </c>
      <c r="D47" s="303">
        <f>'Table 7  '!D47-'Table 8 '!D47</f>
        <v>76</v>
      </c>
      <c r="E47" s="303">
        <v>7</v>
      </c>
      <c r="F47" s="303">
        <v>22</v>
      </c>
      <c r="G47" s="303">
        <v>23</v>
      </c>
      <c r="H47" s="303">
        <v>18</v>
      </c>
      <c r="I47" s="303">
        <v>20</v>
      </c>
      <c r="J47" s="303">
        <v>29</v>
      </c>
      <c r="K47" s="303">
        <v>18</v>
      </c>
      <c r="L47" s="303">
        <f t="shared" si="0"/>
        <v>9</v>
      </c>
      <c r="M47" s="551"/>
    </row>
    <row r="48" spans="1:13" ht="12" customHeight="1">
      <c r="A48" s="45"/>
      <c r="B48" s="29" t="s">
        <v>21</v>
      </c>
      <c r="C48" s="332">
        <v>32</v>
      </c>
      <c r="D48" s="332">
        <f>'Table 7  '!D48-'Table 8 '!D48</f>
        <v>39</v>
      </c>
      <c r="E48" s="332">
        <v>4</v>
      </c>
      <c r="F48" s="332">
        <v>10</v>
      </c>
      <c r="G48" s="332">
        <v>7</v>
      </c>
      <c r="H48" s="332">
        <v>11</v>
      </c>
      <c r="I48" s="332">
        <v>18</v>
      </c>
      <c r="J48" s="332">
        <v>5</v>
      </c>
      <c r="K48" s="332">
        <v>11</v>
      </c>
      <c r="L48" s="332">
        <f t="shared" si="0"/>
        <v>5</v>
      </c>
      <c r="M48" s="551"/>
    </row>
    <row r="49" spans="1:13" ht="12" customHeight="1">
      <c r="A49" s="45"/>
      <c r="B49" s="29" t="s">
        <v>199</v>
      </c>
      <c r="C49" s="332">
        <v>32</v>
      </c>
      <c r="D49" s="497">
        <f>'Table 7  '!D49-'Table 8 '!D49</f>
        <v>37</v>
      </c>
      <c r="E49" s="358">
        <v>0</v>
      </c>
      <c r="F49" s="332">
        <v>10</v>
      </c>
      <c r="G49" s="332">
        <v>16</v>
      </c>
      <c r="H49" s="332">
        <v>6</v>
      </c>
      <c r="I49" s="332">
        <v>2</v>
      </c>
      <c r="J49" s="332">
        <v>24</v>
      </c>
      <c r="K49" s="332">
        <v>7</v>
      </c>
      <c r="L49" s="332">
        <f t="shared" si="0"/>
        <v>4</v>
      </c>
      <c r="M49" s="551"/>
    </row>
    <row r="50" spans="1:13" ht="12" customHeight="1">
      <c r="A50" s="47"/>
      <c r="B50" s="75" t="s">
        <v>20</v>
      </c>
      <c r="C50" s="359">
        <v>6</v>
      </c>
      <c r="D50" s="377">
        <v>0</v>
      </c>
      <c r="E50" s="359">
        <v>3</v>
      </c>
      <c r="F50" s="359">
        <v>2</v>
      </c>
      <c r="G50" s="377">
        <v>0</v>
      </c>
      <c r="H50" s="359">
        <v>1</v>
      </c>
      <c r="I50" s="377">
        <v>0</v>
      </c>
      <c r="J50" s="377">
        <v>0</v>
      </c>
      <c r="K50" s="377">
        <v>0</v>
      </c>
      <c r="L50" s="377">
        <f t="shared" si="0"/>
        <v>0</v>
      </c>
      <c r="M50" s="551"/>
    </row>
    <row r="51" spans="1:13" ht="15.75" customHeight="1">
      <c r="A51" s="31" t="s">
        <v>398</v>
      </c>
      <c r="B51" s="31"/>
      <c r="M51" s="551"/>
    </row>
  </sheetData>
  <sheetProtection/>
  <mergeCells count="6">
    <mergeCell ref="M1:M51"/>
    <mergeCell ref="A3:B4"/>
    <mergeCell ref="C3:C4"/>
    <mergeCell ref="E3:H3"/>
    <mergeCell ref="I3:L3"/>
    <mergeCell ref="D3:D4"/>
  </mergeCells>
  <printOptions horizontalCentered="1"/>
  <pageMargins left="0.5" right="0" top="0.25" bottom="0" header="0" footer="0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L53"/>
  <sheetViews>
    <sheetView zoomScalePageLayoutView="0" workbookViewId="0" topLeftCell="A16">
      <selection activeCell="C11" sqref="C11"/>
    </sheetView>
  </sheetViews>
  <sheetFormatPr defaultColWidth="9.140625" defaultRowHeight="12.75"/>
  <cols>
    <col min="1" max="1" width="33.421875" style="3" customWidth="1"/>
    <col min="2" max="2" width="14.28125" style="85" customWidth="1"/>
    <col min="3" max="3" width="14.140625" style="85" customWidth="1"/>
    <col min="4" max="4" width="10.57421875" style="48" customWidth="1"/>
    <col min="5" max="7" width="10.57421875" style="3" customWidth="1"/>
    <col min="8" max="8" width="10.57421875" style="85" customWidth="1"/>
    <col min="9" max="11" width="10.57421875" style="3" customWidth="1"/>
    <col min="12" max="12" width="5.00390625" style="3" customWidth="1"/>
    <col min="13" max="16384" width="9.140625" style="3" customWidth="1"/>
  </cols>
  <sheetData>
    <row r="1" spans="1:12" ht="22.5" customHeight="1">
      <c r="A1" s="8" t="s">
        <v>417</v>
      </c>
      <c r="L1" s="551" t="s">
        <v>103</v>
      </c>
    </row>
    <row r="2" spans="5:12" ht="15" customHeight="1">
      <c r="E2" s="384"/>
      <c r="F2" s="384"/>
      <c r="G2" s="384"/>
      <c r="H2" s="98"/>
      <c r="I2" s="384"/>
      <c r="J2" s="384"/>
      <c r="K2" s="384" t="s">
        <v>360</v>
      </c>
      <c r="L2" s="551"/>
    </row>
    <row r="3" ht="12" customHeight="1">
      <c r="L3" s="551"/>
    </row>
    <row r="4" spans="1:12" ht="21.75" customHeight="1">
      <c r="A4" s="578"/>
      <c r="B4" s="552" t="s">
        <v>403</v>
      </c>
      <c r="C4" s="552" t="s">
        <v>378</v>
      </c>
      <c r="D4" s="557" t="s">
        <v>404</v>
      </c>
      <c r="E4" s="558"/>
      <c r="F4" s="558"/>
      <c r="G4" s="559"/>
      <c r="H4" s="557" t="s">
        <v>378</v>
      </c>
      <c r="I4" s="558"/>
      <c r="J4" s="558"/>
      <c r="K4" s="559"/>
      <c r="L4" s="551"/>
    </row>
    <row r="5" spans="1:12" ht="12.75">
      <c r="A5" s="579"/>
      <c r="B5" s="553"/>
      <c r="C5" s="553"/>
      <c r="D5" s="2" t="s">
        <v>0</v>
      </c>
      <c r="E5" s="2" t="s">
        <v>1</v>
      </c>
      <c r="F5" s="2" t="s">
        <v>2</v>
      </c>
      <c r="G5" s="1" t="s">
        <v>3</v>
      </c>
      <c r="H5" s="518" t="s">
        <v>0</v>
      </c>
      <c r="I5" s="2" t="s">
        <v>1</v>
      </c>
      <c r="J5" s="2" t="s">
        <v>2</v>
      </c>
      <c r="K5" s="2" t="s">
        <v>3</v>
      </c>
      <c r="L5" s="551"/>
    </row>
    <row r="6" spans="1:12" s="201" customFormat="1" ht="24" customHeight="1">
      <c r="A6" s="34" t="s">
        <v>144</v>
      </c>
      <c r="B6" s="100">
        <v>160996</v>
      </c>
      <c r="C6" s="100">
        <f>C7+C17+C20+'Table 10 cont''d '!D6+'Table 10 cont''d '!D10+'Table 10 cont''d '!D13+'Table 10 cont''d '!D20+'Table 10 cont''d(sec 7-9) '!D6+'Table 10 cont''d(sec 7-9) '!D16+'Table 10 cont''d(sec 7-9) '!D26</f>
        <v>165661</v>
      </c>
      <c r="D6" s="100">
        <v>36986</v>
      </c>
      <c r="E6" s="100">
        <v>40352</v>
      </c>
      <c r="F6" s="100">
        <v>38926</v>
      </c>
      <c r="G6" s="100">
        <v>44732</v>
      </c>
      <c r="H6" s="100">
        <f>H7+H17+H20+'Table 10 cont''d '!I6+'Table 10 cont''d '!I10+'Table 10 cont''d '!I13+'Table 10 cont''d '!I20+'Table 10 cont''d(sec 7-9) '!I6+'Table 10 cont''d(sec 7-9) '!I16+'Table 10 cont''d(sec 7-9) '!I26</f>
        <v>37744</v>
      </c>
      <c r="I6" s="35">
        <f>I7+I17+I20+'Table 10 cont''d '!J6+'Table 10 cont''d '!J10+'Table 10 cont''d '!J13+'Table 10 cont''d '!J20+'Table 10 cont''d(sec 7-9) '!J6+'Table 10 cont''d(sec 7-9) '!J16+'Table 10 cont''d(sec 7-9) '!J26</f>
        <v>38679</v>
      </c>
      <c r="J6" s="35">
        <f>J7+J17+J20+'Table 10 cont''d '!K6+'Table 10 cont''d '!K10+'Table 10 cont''d '!K13+'Table 10 cont''d '!K20+'Table 10 cont''d(sec 7-9) '!K6+'Table 10 cont''d(sec 7-9) '!K16+'Table 10 cont''d(sec 7-9) '!K26</f>
        <v>42038</v>
      </c>
      <c r="K6" s="35">
        <f>K7+K17+K20+'Table 10 cont''d '!L6+'Table 10 cont''d '!L10+'Table 10 cont''d '!L13+'Table 10 cont''d '!L20+'Table 10 cont''d(sec 7-9) '!L6+'Table 10 cont''d(sec 7-9) '!L16+'Table 10 cont''d(sec 7-9) '!L26</f>
        <v>47200</v>
      </c>
      <c r="L6" s="551"/>
    </row>
    <row r="7" spans="1:12" s="201" customFormat="1" ht="22.5" customHeight="1">
      <c r="A7" s="15" t="s">
        <v>36</v>
      </c>
      <c r="B7" s="281">
        <v>29792</v>
      </c>
      <c r="C7" s="281">
        <v>31559</v>
      </c>
      <c r="D7" s="325">
        <v>6288</v>
      </c>
      <c r="E7" s="325">
        <v>7328</v>
      </c>
      <c r="F7" s="325">
        <v>7087</v>
      </c>
      <c r="G7" s="325">
        <v>9089</v>
      </c>
      <c r="H7" s="281">
        <v>7346</v>
      </c>
      <c r="I7" s="397">
        <v>7135</v>
      </c>
      <c r="J7" s="397">
        <v>9014</v>
      </c>
      <c r="K7" s="325">
        <f>C7-SUM(H7:J7)</f>
        <v>8064</v>
      </c>
      <c r="L7" s="551"/>
    </row>
    <row r="8" spans="1:12" ht="22.5" customHeight="1">
      <c r="A8" s="179" t="s">
        <v>211</v>
      </c>
      <c r="B8" s="360">
        <v>2004</v>
      </c>
      <c r="C8" s="360">
        <v>2136</v>
      </c>
      <c r="D8" s="361">
        <v>431</v>
      </c>
      <c r="E8" s="361">
        <v>447</v>
      </c>
      <c r="F8" s="361">
        <v>499</v>
      </c>
      <c r="G8" s="361">
        <v>627</v>
      </c>
      <c r="H8" s="360">
        <v>417</v>
      </c>
      <c r="I8" s="398">
        <v>503</v>
      </c>
      <c r="J8" s="398">
        <v>570</v>
      </c>
      <c r="K8" s="361">
        <f aca="true" t="shared" si="0" ref="K8:K23">C8-SUM(H8:J8)</f>
        <v>646</v>
      </c>
      <c r="L8" s="551"/>
    </row>
    <row r="9" spans="1:12" ht="22.5" customHeight="1">
      <c r="A9" s="179" t="s">
        <v>212</v>
      </c>
      <c r="B9" s="360">
        <v>3339</v>
      </c>
      <c r="C9" s="360">
        <v>3362</v>
      </c>
      <c r="D9" s="361">
        <v>843</v>
      </c>
      <c r="E9" s="361">
        <v>806</v>
      </c>
      <c r="F9" s="361">
        <v>770</v>
      </c>
      <c r="G9" s="361">
        <v>920</v>
      </c>
      <c r="H9" s="360">
        <v>731</v>
      </c>
      <c r="I9" s="398">
        <v>728</v>
      </c>
      <c r="J9" s="398">
        <v>887</v>
      </c>
      <c r="K9" s="361">
        <f t="shared" si="0"/>
        <v>1016</v>
      </c>
      <c r="L9" s="551"/>
    </row>
    <row r="10" spans="1:12" ht="22.5" customHeight="1">
      <c r="A10" s="179" t="s">
        <v>213</v>
      </c>
      <c r="B10" s="360">
        <v>10968</v>
      </c>
      <c r="C10" s="360">
        <v>11866</v>
      </c>
      <c r="D10" s="361">
        <v>1940</v>
      </c>
      <c r="E10" s="361">
        <v>2847</v>
      </c>
      <c r="F10" s="361">
        <v>2388</v>
      </c>
      <c r="G10" s="361">
        <v>3793</v>
      </c>
      <c r="H10" s="360">
        <v>2671</v>
      </c>
      <c r="I10" s="398">
        <v>2844</v>
      </c>
      <c r="J10" s="398">
        <v>3501</v>
      </c>
      <c r="K10" s="361">
        <f t="shared" si="0"/>
        <v>2850</v>
      </c>
      <c r="L10" s="551"/>
    </row>
    <row r="11" spans="1:12" s="85" customFormat="1" ht="22.5" customHeight="1">
      <c r="A11" s="180" t="s">
        <v>214</v>
      </c>
      <c r="B11" s="360">
        <v>1672</v>
      </c>
      <c r="C11" s="360">
        <v>1979</v>
      </c>
      <c r="D11" s="360">
        <v>428</v>
      </c>
      <c r="E11" s="360">
        <v>459</v>
      </c>
      <c r="F11" s="360">
        <v>253</v>
      </c>
      <c r="G11" s="360">
        <v>532</v>
      </c>
      <c r="H11" s="360">
        <v>567</v>
      </c>
      <c r="I11" s="399">
        <v>264</v>
      </c>
      <c r="J11" s="399">
        <v>565</v>
      </c>
      <c r="K11" s="360">
        <f t="shared" si="0"/>
        <v>583</v>
      </c>
      <c r="L11" s="551"/>
    </row>
    <row r="12" spans="1:12" s="85" customFormat="1" ht="22.5" customHeight="1">
      <c r="A12" s="180" t="s">
        <v>215</v>
      </c>
      <c r="B12" s="360">
        <v>1541</v>
      </c>
      <c r="C12" s="360">
        <v>1780</v>
      </c>
      <c r="D12" s="360">
        <v>302</v>
      </c>
      <c r="E12" s="360">
        <v>356</v>
      </c>
      <c r="F12" s="360">
        <v>352</v>
      </c>
      <c r="G12" s="360">
        <v>531</v>
      </c>
      <c r="H12" s="360">
        <v>340</v>
      </c>
      <c r="I12" s="399">
        <v>347</v>
      </c>
      <c r="J12" s="399">
        <v>556</v>
      </c>
      <c r="K12" s="360">
        <f t="shared" si="0"/>
        <v>537</v>
      </c>
      <c r="L12" s="551"/>
    </row>
    <row r="13" spans="1:12" s="85" customFormat="1" ht="22.5" customHeight="1">
      <c r="A13" s="180" t="s">
        <v>216</v>
      </c>
      <c r="B13" s="362">
        <v>31</v>
      </c>
      <c r="C13" s="362">
        <v>57</v>
      </c>
      <c r="D13" s="360">
        <v>26</v>
      </c>
      <c r="E13" s="360">
        <v>1</v>
      </c>
      <c r="F13" s="360">
        <v>1</v>
      </c>
      <c r="G13" s="360">
        <v>3</v>
      </c>
      <c r="H13" s="360">
        <v>1</v>
      </c>
      <c r="I13" s="399">
        <v>1</v>
      </c>
      <c r="J13" s="399">
        <v>27</v>
      </c>
      <c r="K13" s="360">
        <f t="shared" si="0"/>
        <v>28</v>
      </c>
      <c r="L13" s="551"/>
    </row>
    <row r="14" spans="1:12" s="85" customFormat="1" ht="22.5" customHeight="1">
      <c r="A14" s="180" t="s">
        <v>217</v>
      </c>
      <c r="B14" s="360">
        <v>1178</v>
      </c>
      <c r="C14" s="360">
        <v>1265</v>
      </c>
      <c r="D14" s="360">
        <v>230</v>
      </c>
      <c r="E14" s="360">
        <v>257</v>
      </c>
      <c r="F14" s="360">
        <v>317</v>
      </c>
      <c r="G14" s="360">
        <v>374</v>
      </c>
      <c r="H14" s="360">
        <v>270</v>
      </c>
      <c r="I14" s="399">
        <v>284</v>
      </c>
      <c r="J14" s="399">
        <v>317</v>
      </c>
      <c r="K14" s="360">
        <f t="shared" si="0"/>
        <v>394</v>
      </c>
      <c r="L14" s="551"/>
    </row>
    <row r="15" spans="1:12" ht="22.5" customHeight="1">
      <c r="A15" s="179" t="s">
        <v>218</v>
      </c>
      <c r="B15" s="360">
        <v>2530</v>
      </c>
      <c r="C15" s="360">
        <v>2821</v>
      </c>
      <c r="D15" s="361">
        <v>563</v>
      </c>
      <c r="E15" s="361">
        <v>726</v>
      </c>
      <c r="F15" s="361">
        <v>633</v>
      </c>
      <c r="G15" s="361">
        <v>608</v>
      </c>
      <c r="H15" s="360">
        <v>660</v>
      </c>
      <c r="I15" s="398">
        <v>900</v>
      </c>
      <c r="J15" s="398">
        <v>643</v>
      </c>
      <c r="K15" s="361">
        <f t="shared" si="0"/>
        <v>618</v>
      </c>
      <c r="L15" s="551"/>
    </row>
    <row r="16" spans="1:12" ht="22.5" customHeight="1">
      <c r="A16" s="179" t="s">
        <v>20</v>
      </c>
      <c r="B16" s="360">
        <v>6529</v>
      </c>
      <c r="C16" s="360">
        <f>C7-SUM(C8:C15)</f>
        <v>6293</v>
      </c>
      <c r="D16" s="360">
        <v>1525</v>
      </c>
      <c r="E16" s="360">
        <v>1429</v>
      </c>
      <c r="F16" s="360">
        <v>1874</v>
      </c>
      <c r="G16" s="360">
        <v>1701</v>
      </c>
      <c r="H16" s="360">
        <f>H7-SUM(H8:H15)</f>
        <v>1689</v>
      </c>
      <c r="I16" s="361">
        <f>I7-SUM(I8:I15)</f>
        <v>1264</v>
      </c>
      <c r="J16" s="361">
        <f>J7-SUM(J8:J15)</f>
        <v>1948</v>
      </c>
      <c r="K16" s="361">
        <f t="shared" si="0"/>
        <v>1392</v>
      </c>
      <c r="L16" s="551"/>
    </row>
    <row r="17" spans="1:12" s="201" customFormat="1" ht="22.5" customHeight="1">
      <c r="A17" s="15" t="s">
        <v>40</v>
      </c>
      <c r="B17" s="281">
        <v>3126</v>
      </c>
      <c r="C17" s="281">
        <v>3312</v>
      </c>
      <c r="D17" s="325">
        <v>573</v>
      </c>
      <c r="E17" s="325">
        <v>803</v>
      </c>
      <c r="F17" s="325">
        <v>801</v>
      </c>
      <c r="G17" s="325">
        <v>949</v>
      </c>
      <c r="H17" s="281">
        <v>718</v>
      </c>
      <c r="I17" s="397">
        <v>775</v>
      </c>
      <c r="J17" s="397">
        <v>762</v>
      </c>
      <c r="K17" s="325">
        <f t="shared" si="0"/>
        <v>1057</v>
      </c>
      <c r="L17" s="551"/>
    </row>
    <row r="18" spans="1:12" ht="22.5" customHeight="1">
      <c r="A18" s="179" t="s">
        <v>219</v>
      </c>
      <c r="B18" s="361">
        <v>1148</v>
      </c>
      <c r="C18" s="361">
        <v>1246</v>
      </c>
      <c r="D18" s="361">
        <v>204</v>
      </c>
      <c r="E18" s="361">
        <v>273</v>
      </c>
      <c r="F18" s="361">
        <v>235</v>
      </c>
      <c r="G18" s="361">
        <v>436</v>
      </c>
      <c r="H18" s="360">
        <v>252</v>
      </c>
      <c r="I18" s="398">
        <v>283</v>
      </c>
      <c r="J18" s="398">
        <v>293</v>
      </c>
      <c r="K18" s="361">
        <f t="shared" si="0"/>
        <v>418</v>
      </c>
      <c r="L18" s="551"/>
    </row>
    <row r="19" spans="1:12" ht="22.5" customHeight="1">
      <c r="A19" s="179" t="s">
        <v>220</v>
      </c>
      <c r="B19" s="361">
        <v>1978</v>
      </c>
      <c r="C19" s="361">
        <f>C17-C18</f>
        <v>2066</v>
      </c>
      <c r="D19" s="361">
        <v>369</v>
      </c>
      <c r="E19" s="361">
        <v>530</v>
      </c>
      <c r="F19" s="361">
        <v>566</v>
      </c>
      <c r="G19" s="361">
        <v>513</v>
      </c>
      <c r="H19" s="360">
        <f>H17-H18</f>
        <v>466</v>
      </c>
      <c r="I19" s="398">
        <f>I17-I18</f>
        <v>492</v>
      </c>
      <c r="J19" s="398">
        <f>J17-J18</f>
        <v>469</v>
      </c>
      <c r="K19" s="361">
        <f t="shared" si="0"/>
        <v>639</v>
      </c>
      <c r="L19" s="551"/>
    </row>
    <row r="20" spans="1:12" s="201" customFormat="1" ht="24" customHeight="1">
      <c r="A20" s="20" t="s">
        <v>37</v>
      </c>
      <c r="B20" s="281">
        <v>3914</v>
      </c>
      <c r="C20" s="281">
        <v>4158</v>
      </c>
      <c r="D20" s="325">
        <v>900</v>
      </c>
      <c r="E20" s="325">
        <v>891</v>
      </c>
      <c r="F20" s="325">
        <v>811</v>
      </c>
      <c r="G20" s="325">
        <v>1312</v>
      </c>
      <c r="H20" s="281">
        <v>1043</v>
      </c>
      <c r="I20" s="397">
        <v>979</v>
      </c>
      <c r="J20" s="397">
        <v>1073</v>
      </c>
      <c r="K20" s="325">
        <f t="shared" si="0"/>
        <v>1063</v>
      </c>
      <c r="L20" s="551"/>
    </row>
    <row r="21" spans="1:12" ht="22.5" customHeight="1">
      <c r="A21" s="179" t="s">
        <v>221</v>
      </c>
      <c r="B21" s="361">
        <v>712</v>
      </c>
      <c r="C21" s="361">
        <v>659</v>
      </c>
      <c r="D21" s="361">
        <v>124</v>
      </c>
      <c r="E21" s="361">
        <v>178</v>
      </c>
      <c r="F21" s="361">
        <v>197</v>
      </c>
      <c r="G21" s="361">
        <v>213</v>
      </c>
      <c r="H21" s="360">
        <v>152</v>
      </c>
      <c r="I21" s="398">
        <v>167</v>
      </c>
      <c r="J21" s="398">
        <v>180</v>
      </c>
      <c r="K21" s="361">
        <f t="shared" si="0"/>
        <v>160</v>
      </c>
      <c r="L21" s="551"/>
    </row>
    <row r="22" spans="1:12" ht="22.5" customHeight="1">
      <c r="A22" s="179" t="s">
        <v>222</v>
      </c>
      <c r="B22" s="361">
        <v>2092</v>
      </c>
      <c r="C22" s="361">
        <v>2330</v>
      </c>
      <c r="D22" s="361">
        <v>529</v>
      </c>
      <c r="E22" s="361">
        <v>481</v>
      </c>
      <c r="F22" s="361">
        <v>340</v>
      </c>
      <c r="G22" s="361">
        <v>742</v>
      </c>
      <c r="H22" s="360">
        <v>598</v>
      </c>
      <c r="I22" s="398">
        <v>559</v>
      </c>
      <c r="J22" s="398">
        <v>552</v>
      </c>
      <c r="K22" s="361">
        <f t="shared" si="0"/>
        <v>621</v>
      </c>
      <c r="L22" s="551"/>
    </row>
    <row r="23" spans="1:12" ht="22.5" customHeight="1">
      <c r="A23" s="179" t="s">
        <v>20</v>
      </c>
      <c r="B23" s="360">
        <v>1110</v>
      </c>
      <c r="C23" s="360">
        <f>C20-SUM(C21:C22)</f>
        <v>1169</v>
      </c>
      <c r="D23" s="360">
        <v>247</v>
      </c>
      <c r="E23" s="360">
        <v>232</v>
      </c>
      <c r="F23" s="360">
        <v>274</v>
      </c>
      <c r="G23" s="360">
        <v>357</v>
      </c>
      <c r="H23" s="360">
        <f>H20-SUM(H21:H22)</f>
        <v>293</v>
      </c>
      <c r="I23" s="361">
        <f>I20-SUM(I21:I22)</f>
        <v>253</v>
      </c>
      <c r="J23" s="361">
        <f>J20-SUM(J21:J22)</f>
        <v>341</v>
      </c>
      <c r="K23" s="361">
        <f t="shared" si="0"/>
        <v>282</v>
      </c>
      <c r="L23" s="551"/>
    </row>
    <row r="24" spans="1:12" ht="6.75" customHeight="1">
      <c r="A24" s="32"/>
      <c r="B24" s="123"/>
      <c r="C24" s="123"/>
      <c r="D24" s="50"/>
      <c r="E24" s="32"/>
      <c r="F24" s="28"/>
      <c r="G24" s="28"/>
      <c r="H24" s="125"/>
      <c r="I24" s="32"/>
      <c r="J24" s="32"/>
      <c r="K24" s="32"/>
      <c r="L24" s="551"/>
    </row>
    <row r="25" spans="1:12" ht="22.5" customHeight="1">
      <c r="A25" s="9" t="s">
        <v>177</v>
      </c>
      <c r="L25" s="551"/>
    </row>
    <row r="26" spans="1:12" ht="22.5" customHeight="1">
      <c r="A26" s="103" t="s">
        <v>389</v>
      </c>
      <c r="L26" s="551"/>
    </row>
    <row r="27" ht="13.5">
      <c r="L27" s="226"/>
    </row>
    <row r="28" ht="13.5">
      <c r="L28" s="226"/>
    </row>
    <row r="29" ht="13.5">
      <c r="L29" s="226"/>
    </row>
    <row r="30" ht="13.5">
      <c r="L30" s="226"/>
    </row>
    <row r="31" ht="13.5">
      <c r="L31" s="226"/>
    </row>
    <row r="32" ht="13.5">
      <c r="L32" s="226"/>
    </row>
    <row r="33" ht="13.5">
      <c r="L33" s="226"/>
    </row>
    <row r="34" ht="13.5">
      <c r="L34" s="226"/>
    </row>
    <row r="35" ht="13.5">
      <c r="L35" s="226"/>
    </row>
    <row r="36" ht="13.5">
      <c r="L36" s="226"/>
    </row>
    <row r="37" ht="13.5">
      <c r="L37" s="226"/>
    </row>
    <row r="38" ht="13.5">
      <c r="L38" s="226"/>
    </row>
    <row r="39" ht="13.5">
      <c r="L39" s="226"/>
    </row>
    <row r="40" ht="13.5">
      <c r="L40" s="226"/>
    </row>
    <row r="41" ht="13.5">
      <c r="L41" s="226"/>
    </row>
    <row r="42" ht="13.5">
      <c r="L42" s="226"/>
    </row>
    <row r="43" ht="13.5">
      <c r="L43" s="226"/>
    </row>
    <row r="44" ht="13.5">
      <c r="L44" s="226"/>
    </row>
    <row r="45" ht="13.5">
      <c r="L45" s="226"/>
    </row>
    <row r="46" ht="13.5">
      <c r="L46" s="226"/>
    </row>
    <row r="47" ht="13.5">
      <c r="L47" s="226"/>
    </row>
    <row r="48" ht="13.5">
      <c r="L48" s="226"/>
    </row>
    <row r="49" ht="13.5">
      <c r="L49" s="226"/>
    </row>
    <row r="50" ht="13.5">
      <c r="L50" s="226"/>
    </row>
    <row r="51" ht="13.5">
      <c r="L51" s="226"/>
    </row>
    <row r="52" ht="13.5">
      <c r="L52" s="226"/>
    </row>
    <row r="53" ht="13.5">
      <c r="L53" s="226"/>
    </row>
  </sheetData>
  <sheetProtection/>
  <mergeCells count="6">
    <mergeCell ref="L1:L26"/>
    <mergeCell ref="A4:A5"/>
    <mergeCell ref="B4:B5"/>
    <mergeCell ref="C4:C5"/>
    <mergeCell ref="D4:G4"/>
    <mergeCell ref="H4:K4"/>
  </mergeCells>
  <printOptions horizontalCentered="1"/>
  <pageMargins left="0.41" right="0" top="0.5" bottom="0.25" header="0.25" footer="0"/>
  <pageSetup horizontalDpi="600" verticalDpi="600" orientation="landscape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M33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3.421875" style="3" customWidth="1"/>
    <col min="2" max="2" width="33.421875" style="3" customWidth="1"/>
    <col min="3" max="3" width="15.140625" style="85" customWidth="1"/>
    <col min="4" max="4" width="14.140625" style="85" customWidth="1"/>
    <col min="5" max="5" width="10.140625" style="48" customWidth="1"/>
    <col min="6" max="10" width="10.140625" style="3" customWidth="1"/>
    <col min="11" max="11" width="10.28125" style="3" customWidth="1"/>
    <col min="12" max="12" width="10.57421875" style="3" customWidth="1"/>
    <col min="13" max="13" width="5.00390625" style="3" customWidth="1"/>
    <col min="14" max="16384" width="9.140625" style="3" customWidth="1"/>
  </cols>
  <sheetData>
    <row r="1" spans="1:13" ht="18" customHeight="1">
      <c r="A1" s="212" t="s">
        <v>416</v>
      </c>
      <c r="B1" s="212"/>
      <c r="C1" s="212"/>
      <c r="D1" s="212"/>
      <c r="E1" s="93"/>
      <c r="M1" s="551" t="s">
        <v>102</v>
      </c>
    </row>
    <row r="2" spans="1:13" ht="17.25" customHeight="1">
      <c r="A2" s="29"/>
      <c r="B2" s="25"/>
      <c r="C2" s="124"/>
      <c r="D2" s="124"/>
      <c r="F2" s="384"/>
      <c r="G2" s="384"/>
      <c r="H2" s="384"/>
      <c r="I2" s="384"/>
      <c r="J2" s="384"/>
      <c r="K2" s="384"/>
      <c r="L2" s="384" t="s">
        <v>360</v>
      </c>
      <c r="M2" s="551"/>
    </row>
    <row r="3" spans="1:13" ht="6.75" customHeight="1">
      <c r="A3" s="29"/>
      <c r="B3" s="25"/>
      <c r="C3" s="124"/>
      <c r="D3" s="124"/>
      <c r="M3" s="551"/>
    </row>
    <row r="4" spans="1:13" ht="20.25" customHeight="1">
      <c r="A4" s="574" t="s">
        <v>99</v>
      </c>
      <c r="B4" s="580"/>
      <c r="C4" s="552" t="s">
        <v>403</v>
      </c>
      <c r="D4" s="552" t="s">
        <v>378</v>
      </c>
      <c r="E4" s="557" t="s">
        <v>403</v>
      </c>
      <c r="F4" s="558"/>
      <c r="G4" s="558"/>
      <c r="H4" s="559"/>
      <c r="I4" s="582" t="s">
        <v>378</v>
      </c>
      <c r="J4" s="582"/>
      <c r="K4" s="582"/>
      <c r="L4" s="582"/>
      <c r="M4" s="551"/>
    </row>
    <row r="5" spans="1:13" ht="27" customHeight="1">
      <c r="A5" s="576"/>
      <c r="B5" s="581"/>
      <c r="C5" s="553"/>
      <c r="D5" s="553"/>
      <c r="E5" s="44" t="s">
        <v>33</v>
      </c>
      <c r="F5" s="44" t="s">
        <v>119</v>
      </c>
      <c r="G5" s="44" t="s">
        <v>333</v>
      </c>
      <c r="H5" s="1" t="s">
        <v>3</v>
      </c>
      <c r="I5" s="94" t="s">
        <v>0</v>
      </c>
      <c r="J5" s="2" t="s">
        <v>1</v>
      </c>
      <c r="K5" s="44" t="s">
        <v>333</v>
      </c>
      <c r="L5" s="44" t="s">
        <v>415</v>
      </c>
      <c r="M5" s="551"/>
    </row>
    <row r="6" spans="1:13" s="201" customFormat="1" ht="16.5" customHeight="1">
      <c r="A6" s="51" t="s">
        <v>41</v>
      </c>
      <c r="B6" s="52"/>
      <c r="C6" s="363">
        <v>34532</v>
      </c>
      <c r="D6" s="254">
        <v>35897</v>
      </c>
      <c r="E6" s="303">
        <v>8818</v>
      </c>
      <c r="F6" s="303">
        <v>9300</v>
      </c>
      <c r="G6" s="303">
        <v>7618</v>
      </c>
      <c r="H6" s="303">
        <v>8796</v>
      </c>
      <c r="I6" s="313">
        <v>9963</v>
      </c>
      <c r="J6" s="400">
        <v>8592</v>
      </c>
      <c r="K6" s="313">
        <v>7873</v>
      </c>
      <c r="L6" s="313">
        <f aca="true" t="shared" si="0" ref="L6:L13">D6-SUM(I6:K6)</f>
        <v>9469</v>
      </c>
      <c r="M6" s="551"/>
    </row>
    <row r="7" spans="1:13" s="85" customFormat="1" ht="16.5" customHeight="1">
      <c r="A7" s="89"/>
      <c r="B7" s="88" t="s">
        <v>223</v>
      </c>
      <c r="C7" s="331">
        <v>29269</v>
      </c>
      <c r="D7" s="331">
        <v>31263</v>
      </c>
      <c r="E7" s="331">
        <v>7392</v>
      </c>
      <c r="F7" s="331">
        <v>7967</v>
      </c>
      <c r="G7" s="331">
        <v>6472</v>
      </c>
      <c r="H7" s="331">
        <v>7438</v>
      </c>
      <c r="I7" s="331">
        <v>8628</v>
      </c>
      <c r="J7" s="401">
        <v>7522</v>
      </c>
      <c r="K7" s="331">
        <v>6869</v>
      </c>
      <c r="L7" s="331">
        <f t="shared" si="0"/>
        <v>8244</v>
      </c>
      <c r="M7" s="551"/>
    </row>
    <row r="8" spans="1:13" s="85" customFormat="1" ht="16.5" customHeight="1">
      <c r="A8" s="89"/>
      <c r="B8" s="88" t="s">
        <v>224</v>
      </c>
      <c r="C8" s="331">
        <v>2152</v>
      </c>
      <c r="D8" s="331">
        <v>2089</v>
      </c>
      <c r="E8" s="331">
        <v>507</v>
      </c>
      <c r="F8" s="331">
        <v>531</v>
      </c>
      <c r="G8" s="331">
        <v>541</v>
      </c>
      <c r="H8" s="331">
        <v>573</v>
      </c>
      <c r="I8" s="331">
        <v>491</v>
      </c>
      <c r="J8" s="401">
        <v>467</v>
      </c>
      <c r="K8" s="331">
        <v>548</v>
      </c>
      <c r="L8" s="331">
        <f t="shared" si="0"/>
        <v>583</v>
      </c>
      <c r="M8" s="551"/>
    </row>
    <row r="9" spans="1:13" s="85" customFormat="1" ht="16.5" customHeight="1">
      <c r="A9" s="89"/>
      <c r="B9" s="88" t="s">
        <v>20</v>
      </c>
      <c r="C9" s="331">
        <v>3111</v>
      </c>
      <c r="D9" s="331">
        <f>D6-SUM(D7:D8)</f>
        <v>2545</v>
      </c>
      <c r="E9" s="331">
        <v>919</v>
      </c>
      <c r="F9" s="331">
        <v>802</v>
      </c>
      <c r="G9" s="331">
        <v>605</v>
      </c>
      <c r="H9" s="331">
        <v>785</v>
      </c>
      <c r="I9" s="331">
        <f>I6-SUM(I7:I8)</f>
        <v>844</v>
      </c>
      <c r="J9" s="355">
        <f>J6-SUM(J7:J8)</f>
        <v>603</v>
      </c>
      <c r="K9" s="355">
        <f>K6-SUM(K7:K8)</f>
        <v>456</v>
      </c>
      <c r="L9" s="331">
        <f t="shared" si="0"/>
        <v>642</v>
      </c>
      <c r="M9" s="551"/>
    </row>
    <row r="10" spans="1:13" s="221" customFormat="1" ht="16.5" customHeight="1">
      <c r="A10" s="115" t="s">
        <v>42</v>
      </c>
      <c r="B10" s="220"/>
      <c r="C10" s="254">
        <v>1647</v>
      </c>
      <c r="D10" s="254">
        <v>1534</v>
      </c>
      <c r="E10" s="254">
        <v>419</v>
      </c>
      <c r="F10" s="254">
        <v>326</v>
      </c>
      <c r="G10" s="254">
        <v>468</v>
      </c>
      <c r="H10" s="254">
        <v>434</v>
      </c>
      <c r="I10" s="254">
        <v>549</v>
      </c>
      <c r="J10" s="402">
        <v>395</v>
      </c>
      <c r="K10" s="254">
        <v>317</v>
      </c>
      <c r="L10" s="254">
        <f t="shared" si="0"/>
        <v>273</v>
      </c>
      <c r="M10" s="551"/>
    </row>
    <row r="11" spans="1:13" s="85" customFormat="1" ht="16.5" customHeight="1">
      <c r="A11" s="89"/>
      <c r="B11" s="88" t="s">
        <v>225</v>
      </c>
      <c r="C11" s="331">
        <v>1431</v>
      </c>
      <c r="D11" s="331">
        <v>1331</v>
      </c>
      <c r="E11" s="331">
        <v>350</v>
      </c>
      <c r="F11" s="331">
        <v>280</v>
      </c>
      <c r="G11" s="331">
        <v>420</v>
      </c>
      <c r="H11" s="331">
        <v>381</v>
      </c>
      <c r="I11" s="331">
        <v>485</v>
      </c>
      <c r="J11" s="401">
        <v>346</v>
      </c>
      <c r="K11" s="331">
        <v>274</v>
      </c>
      <c r="L11" s="331">
        <f t="shared" si="0"/>
        <v>226</v>
      </c>
      <c r="M11" s="551"/>
    </row>
    <row r="12" spans="1:13" s="85" customFormat="1" ht="16.5" customHeight="1">
      <c r="A12" s="89"/>
      <c r="B12" s="88" t="s">
        <v>20</v>
      </c>
      <c r="C12" s="331">
        <v>216</v>
      </c>
      <c r="D12" s="331">
        <f>D10-D11</f>
        <v>203</v>
      </c>
      <c r="E12" s="331">
        <v>69</v>
      </c>
      <c r="F12" s="331">
        <v>46</v>
      </c>
      <c r="G12" s="331">
        <v>48</v>
      </c>
      <c r="H12" s="331">
        <v>53</v>
      </c>
      <c r="I12" s="331">
        <f>I10-I11</f>
        <v>64</v>
      </c>
      <c r="J12" s="355">
        <f>J10-J11</f>
        <v>49</v>
      </c>
      <c r="K12" s="355">
        <f>K10-K11</f>
        <v>43</v>
      </c>
      <c r="L12" s="331">
        <f t="shared" si="0"/>
        <v>47</v>
      </c>
      <c r="M12" s="551"/>
    </row>
    <row r="13" spans="1:13" s="221" customFormat="1" ht="16.5" customHeight="1">
      <c r="A13" s="115" t="s">
        <v>43</v>
      </c>
      <c r="B13" s="220"/>
      <c r="C13" s="254">
        <v>12493</v>
      </c>
      <c r="D13" s="254">
        <v>12890</v>
      </c>
      <c r="E13" s="254">
        <v>2725</v>
      </c>
      <c r="F13" s="254">
        <v>2837</v>
      </c>
      <c r="G13" s="254">
        <v>3316</v>
      </c>
      <c r="H13" s="254">
        <v>3615</v>
      </c>
      <c r="I13" s="254">
        <v>2840</v>
      </c>
      <c r="J13" s="254">
        <v>3075</v>
      </c>
      <c r="K13" s="254">
        <v>3390</v>
      </c>
      <c r="L13" s="254">
        <f t="shared" si="0"/>
        <v>3585</v>
      </c>
      <c r="M13" s="551"/>
    </row>
    <row r="14" spans="1:13" s="85" customFormat="1" ht="16.5" customHeight="1">
      <c r="A14" s="89"/>
      <c r="B14" s="88" t="s">
        <v>226</v>
      </c>
      <c r="C14" s="331">
        <v>882</v>
      </c>
      <c r="D14" s="331">
        <v>946</v>
      </c>
      <c r="E14" s="331">
        <v>158</v>
      </c>
      <c r="F14" s="331">
        <v>241</v>
      </c>
      <c r="G14" s="331">
        <v>210</v>
      </c>
      <c r="H14" s="331">
        <v>273</v>
      </c>
      <c r="I14" s="331">
        <v>190</v>
      </c>
      <c r="J14" s="401">
        <v>245</v>
      </c>
      <c r="K14" s="331">
        <v>253</v>
      </c>
      <c r="L14" s="331">
        <f aca="true" t="shared" si="1" ref="L14:L19">D14-SUM(I14:K14)</f>
        <v>258</v>
      </c>
      <c r="M14" s="551"/>
    </row>
    <row r="15" spans="1:13" s="85" customFormat="1" ht="16.5" customHeight="1">
      <c r="A15" s="89"/>
      <c r="B15" s="88" t="s">
        <v>227</v>
      </c>
      <c r="C15" s="331">
        <v>3058</v>
      </c>
      <c r="D15" s="331">
        <v>3179</v>
      </c>
      <c r="E15" s="331">
        <v>724</v>
      </c>
      <c r="F15" s="331">
        <v>768</v>
      </c>
      <c r="G15" s="331">
        <v>835</v>
      </c>
      <c r="H15" s="331">
        <v>731</v>
      </c>
      <c r="I15" s="331">
        <v>733</v>
      </c>
      <c r="J15" s="401">
        <v>816</v>
      </c>
      <c r="K15" s="331">
        <v>844</v>
      </c>
      <c r="L15" s="331">
        <f t="shared" si="1"/>
        <v>786</v>
      </c>
      <c r="M15" s="551"/>
    </row>
    <row r="16" spans="1:13" s="85" customFormat="1" ht="16.5" customHeight="1">
      <c r="A16" s="89"/>
      <c r="B16" s="88" t="s">
        <v>228</v>
      </c>
      <c r="C16" s="331">
        <v>835</v>
      </c>
      <c r="D16" s="331">
        <v>596</v>
      </c>
      <c r="E16" s="331">
        <v>113</v>
      </c>
      <c r="F16" s="331">
        <v>58</v>
      </c>
      <c r="G16" s="331">
        <v>327</v>
      </c>
      <c r="H16" s="331">
        <v>337</v>
      </c>
      <c r="I16" s="331">
        <v>45</v>
      </c>
      <c r="J16" s="401">
        <v>43</v>
      </c>
      <c r="K16" s="331">
        <v>226</v>
      </c>
      <c r="L16" s="331">
        <f t="shared" si="1"/>
        <v>282</v>
      </c>
      <c r="M16" s="551"/>
    </row>
    <row r="17" spans="1:13" s="85" customFormat="1" ht="16.5" customHeight="1">
      <c r="A17" s="89"/>
      <c r="B17" s="88" t="s">
        <v>229</v>
      </c>
      <c r="C17" s="331">
        <v>1807</v>
      </c>
      <c r="D17" s="331">
        <v>1798</v>
      </c>
      <c r="E17" s="331">
        <v>432</v>
      </c>
      <c r="F17" s="331">
        <v>413</v>
      </c>
      <c r="G17" s="331">
        <v>457</v>
      </c>
      <c r="H17" s="331">
        <v>505</v>
      </c>
      <c r="I17" s="331">
        <v>412</v>
      </c>
      <c r="J17" s="401">
        <v>389</v>
      </c>
      <c r="K17" s="331">
        <v>498</v>
      </c>
      <c r="L17" s="331">
        <f t="shared" si="1"/>
        <v>499</v>
      </c>
      <c r="M17" s="551"/>
    </row>
    <row r="18" spans="1:13" s="85" customFormat="1" ht="16.5" customHeight="1">
      <c r="A18" s="89"/>
      <c r="B18" s="88" t="s">
        <v>230</v>
      </c>
      <c r="C18" s="331">
        <v>877</v>
      </c>
      <c r="D18" s="331">
        <v>984</v>
      </c>
      <c r="E18" s="331">
        <v>180</v>
      </c>
      <c r="F18" s="331">
        <v>223</v>
      </c>
      <c r="G18" s="331">
        <v>235</v>
      </c>
      <c r="H18" s="331">
        <v>239</v>
      </c>
      <c r="I18" s="331">
        <v>217</v>
      </c>
      <c r="J18" s="401">
        <v>253</v>
      </c>
      <c r="K18" s="331">
        <v>245</v>
      </c>
      <c r="L18" s="331">
        <f t="shared" si="1"/>
        <v>269</v>
      </c>
      <c r="M18" s="551"/>
    </row>
    <row r="19" spans="1:13" s="85" customFormat="1" ht="16.5" customHeight="1">
      <c r="A19" s="89"/>
      <c r="B19" s="88" t="s">
        <v>20</v>
      </c>
      <c r="C19" s="331">
        <v>5034</v>
      </c>
      <c r="D19" s="331">
        <f>D13-SUM(D14:D18)</f>
        <v>5387</v>
      </c>
      <c r="E19" s="331">
        <v>1118</v>
      </c>
      <c r="F19" s="331">
        <v>1134</v>
      </c>
      <c r="G19" s="331">
        <v>1252</v>
      </c>
      <c r="H19" s="331">
        <v>1530</v>
      </c>
      <c r="I19" s="331">
        <f>I13-SUM(I14:I18)</f>
        <v>1243</v>
      </c>
      <c r="J19" s="355">
        <f>J13-SUM(J14:J18)</f>
        <v>1329</v>
      </c>
      <c r="K19" s="355">
        <f>K13-SUM(K14:K18)</f>
        <v>1324</v>
      </c>
      <c r="L19" s="331">
        <f t="shared" si="1"/>
        <v>1491</v>
      </c>
      <c r="M19" s="551"/>
    </row>
    <row r="20" spans="1:13" s="85" customFormat="1" ht="16.5" customHeight="1">
      <c r="A20" s="115" t="s">
        <v>312</v>
      </c>
      <c r="B20" s="222"/>
      <c r="C20" s="254">
        <v>28425</v>
      </c>
      <c r="D20" s="254">
        <v>28618</v>
      </c>
      <c r="E20" s="254">
        <v>5961</v>
      </c>
      <c r="F20" s="254">
        <v>6910</v>
      </c>
      <c r="G20" s="254">
        <v>7711</v>
      </c>
      <c r="H20" s="254">
        <v>7843</v>
      </c>
      <c r="I20" s="254">
        <v>6477</v>
      </c>
      <c r="J20" s="254">
        <v>6908</v>
      </c>
      <c r="K20" s="254">
        <v>7249</v>
      </c>
      <c r="L20" s="254">
        <f>D20-SUM(I20:K20)</f>
        <v>7984</v>
      </c>
      <c r="M20" s="551"/>
    </row>
    <row r="21" spans="1:13" s="85" customFormat="1" ht="16.5" customHeight="1">
      <c r="A21" s="583" t="s">
        <v>313</v>
      </c>
      <c r="B21" s="584"/>
      <c r="C21" s="301"/>
      <c r="D21" s="302"/>
      <c r="E21" s="276"/>
      <c r="F21" s="276"/>
      <c r="G21" s="276"/>
      <c r="H21" s="276"/>
      <c r="I21" s="276"/>
      <c r="J21" s="403"/>
      <c r="K21" s="276"/>
      <c r="L21" s="276"/>
      <c r="M21" s="551"/>
    </row>
    <row r="22" spans="1:13" s="85" customFormat="1" ht="16.5" customHeight="1">
      <c r="A22" s="90"/>
      <c r="B22" s="88" t="s">
        <v>231</v>
      </c>
      <c r="C22" s="331">
        <v>1774</v>
      </c>
      <c r="D22" s="331">
        <v>1900</v>
      </c>
      <c r="E22" s="331">
        <v>376</v>
      </c>
      <c r="F22" s="331">
        <v>419</v>
      </c>
      <c r="G22" s="331">
        <v>489</v>
      </c>
      <c r="H22" s="331">
        <v>490</v>
      </c>
      <c r="I22" s="331">
        <v>435</v>
      </c>
      <c r="J22" s="401">
        <v>438</v>
      </c>
      <c r="K22" s="331">
        <v>463</v>
      </c>
      <c r="L22" s="331">
        <f aca="true" t="shared" si="2" ref="L22:L30">D22-SUM(I22:K22)</f>
        <v>564</v>
      </c>
      <c r="M22" s="551"/>
    </row>
    <row r="23" spans="1:13" s="85" customFormat="1" ht="16.5" customHeight="1">
      <c r="A23" s="90"/>
      <c r="B23" s="88" t="s">
        <v>232</v>
      </c>
      <c r="C23" s="331">
        <v>2181</v>
      </c>
      <c r="D23" s="331">
        <v>2401</v>
      </c>
      <c r="E23" s="331">
        <v>534</v>
      </c>
      <c r="F23" s="331">
        <v>498</v>
      </c>
      <c r="G23" s="331">
        <v>582</v>
      </c>
      <c r="H23" s="331">
        <v>567</v>
      </c>
      <c r="I23" s="331">
        <v>466</v>
      </c>
      <c r="J23" s="401">
        <v>707</v>
      </c>
      <c r="K23" s="331">
        <v>590</v>
      </c>
      <c r="L23" s="331">
        <f t="shared" si="2"/>
        <v>638</v>
      </c>
      <c r="M23" s="551"/>
    </row>
    <row r="24" spans="1:13" s="85" customFormat="1" ht="16.5" customHeight="1">
      <c r="A24" s="90"/>
      <c r="B24" s="88" t="s">
        <v>233</v>
      </c>
      <c r="C24" s="331">
        <v>2467</v>
      </c>
      <c r="D24" s="331">
        <v>2825</v>
      </c>
      <c r="E24" s="331">
        <v>520</v>
      </c>
      <c r="F24" s="331">
        <v>607</v>
      </c>
      <c r="G24" s="331">
        <v>627</v>
      </c>
      <c r="H24" s="331">
        <v>713</v>
      </c>
      <c r="I24" s="331">
        <v>670</v>
      </c>
      <c r="J24" s="401">
        <v>685</v>
      </c>
      <c r="K24" s="331">
        <v>739</v>
      </c>
      <c r="L24" s="331">
        <f t="shared" si="2"/>
        <v>731</v>
      </c>
      <c r="M24" s="551"/>
    </row>
    <row r="25" spans="1:13" s="85" customFormat="1" ht="16.5" customHeight="1">
      <c r="A25" s="90"/>
      <c r="B25" s="88" t="s">
        <v>234</v>
      </c>
      <c r="C25" s="331">
        <v>2875</v>
      </c>
      <c r="D25" s="331">
        <f>8299-D23-D24</f>
        <v>3073</v>
      </c>
      <c r="E25" s="331">
        <v>541</v>
      </c>
      <c r="F25" s="331">
        <v>732</v>
      </c>
      <c r="G25" s="331">
        <v>715</v>
      </c>
      <c r="H25" s="331">
        <v>887</v>
      </c>
      <c r="I25" s="331">
        <v>592</v>
      </c>
      <c r="J25" s="401">
        <v>753</v>
      </c>
      <c r="K25" s="331">
        <v>842</v>
      </c>
      <c r="L25" s="331">
        <f t="shared" si="2"/>
        <v>886</v>
      </c>
      <c r="M25" s="551"/>
    </row>
    <row r="26" spans="1:13" s="85" customFormat="1" ht="16.5" customHeight="1">
      <c r="A26" s="91"/>
      <c r="B26" s="88" t="s">
        <v>235</v>
      </c>
      <c r="C26" s="331">
        <v>1879</v>
      </c>
      <c r="D26" s="331">
        <v>1757</v>
      </c>
      <c r="E26" s="331">
        <v>416</v>
      </c>
      <c r="F26" s="331">
        <v>547</v>
      </c>
      <c r="G26" s="331">
        <v>450</v>
      </c>
      <c r="H26" s="331">
        <v>466</v>
      </c>
      <c r="I26" s="331">
        <v>397</v>
      </c>
      <c r="J26" s="401">
        <v>368</v>
      </c>
      <c r="K26" s="331">
        <v>506</v>
      </c>
      <c r="L26" s="331">
        <f t="shared" si="2"/>
        <v>486</v>
      </c>
      <c r="M26" s="551"/>
    </row>
    <row r="27" spans="1:13" s="85" customFormat="1" ht="16.5" customHeight="1">
      <c r="A27" s="90"/>
      <c r="B27" s="88" t="s">
        <v>236</v>
      </c>
      <c r="C27" s="331">
        <v>2405</v>
      </c>
      <c r="D27" s="331">
        <v>3054</v>
      </c>
      <c r="E27" s="331">
        <v>563</v>
      </c>
      <c r="F27" s="331">
        <v>438</v>
      </c>
      <c r="G27" s="331">
        <v>745</v>
      </c>
      <c r="H27" s="331">
        <v>659</v>
      </c>
      <c r="I27" s="331">
        <v>642</v>
      </c>
      <c r="J27" s="401">
        <v>789</v>
      </c>
      <c r="K27" s="331">
        <v>639</v>
      </c>
      <c r="L27" s="331">
        <f t="shared" si="2"/>
        <v>984</v>
      </c>
      <c r="M27" s="551"/>
    </row>
    <row r="28" spans="1:13" s="85" customFormat="1" ht="16.5" customHeight="1">
      <c r="A28" s="90"/>
      <c r="B28" s="88" t="s">
        <v>237</v>
      </c>
      <c r="C28" s="331">
        <v>3422</v>
      </c>
      <c r="D28" s="331">
        <v>3286</v>
      </c>
      <c r="E28" s="331">
        <v>831</v>
      </c>
      <c r="F28" s="331">
        <v>857</v>
      </c>
      <c r="G28" s="331">
        <v>872</v>
      </c>
      <c r="H28" s="331">
        <v>862</v>
      </c>
      <c r="I28" s="331">
        <v>707</v>
      </c>
      <c r="J28" s="401">
        <v>789</v>
      </c>
      <c r="K28" s="331">
        <v>879</v>
      </c>
      <c r="L28" s="331">
        <f t="shared" si="2"/>
        <v>911</v>
      </c>
      <c r="M28" s="551"/>
    </row>
    <row r="29" spans="1:13" s="85" customFormat="1" ht="16.5" customHeight="1">
      <c r="A29" s="90"/>
      <c r="B29" s="88" t="s">
        <v>238</v>
      </c>
      <c r="C29" s="331">
        <v>4797</v>
      </c>
      <c r="D29" s="331">
        <v>4303</v>
      </c>
      <c r="E29" s="331">
        <v>863</v>
      </c>
      <c r="F29" s="331">
        <v>1213</v>
      </c>
      <c r="G29" s="331">
        <v>1328</v>
      </c>
      <c r="H29" s="331">
        <v>1393</v>
      </c>
      <c r="I29" s="331">
        <v>1213</v>
      </c>
      <c r="J29" s="401">
        <v>893</v>
      </c>
      <c r="K29" s="331">
        <v>1018</v>
      </c>
      <c r="L29" s="331">
        <f t="shared" si="2"/>
        <v>1179</v>
      </c>
      <c r="M29" s="551"/>
    </row>
    <row r="30" spans="1:13" s="85" customFormat="1" ht="16.5" customHeight="1">
      <c r="A30" s="90"/>
      <c r="B30" s="88" t="s">
        <v>20</v>
      </c>
      <c r="C30" s="331">
        <v>6625</v>
      </c>
      <c r="D30" s="331">
        <f>D20-SUM(D22:D29)</f>
        <v>6019</v>
      </c>
      <c r="E30" s="331">
        <v>1317</v>
      </c>
      <c r="F30" s="331">
        <v>1599</v>
      </c>
      <c r="G30" s="331">
        <v>1903</v>
      </c>
      <c r="H30" s="331">
        <v>1806</v>
      </c>
      <c r="I30" s="331">
        <f>I20-SUM(I22:I29)</f>
        <v>1355</v>
      </c>
      <c r="J30" s="355">
        <f>J20-SUM(J22:J29)</f>
        <v>1486</v>
      </c>
      <c r="K30" s="355">
        <f>K20-SUM(K22:K29)</f>
        <v>1573</v>
      </c>
      <c r="L30" s="331">
        <f t="shared" si="2"/>
        <v>1605</v>
      </c>
      <c r="M30" s="551"/>
    </row>
    <row r="31" spans="1:13" ht="8.25" customHeight="1">
      <c r="A31" s="53"/>
      <c r="B31" s="54"/>
      <c r="C31" s="252"/>
      <c r="D31" s="252"/>
      <c r="E31" s="253"/>
      <c r="F31" s="249"/>
      <c r="G31" s="250"/>
      <c r="H31" s="250"/>
      <c r="I31" s="249"/>
      <c r="J31" s="424"/>
      <c r="K31" s="249"/>
      <c r="L31" s="249"/>
      <c r="M31" s="551"/>
    </row>
    <row r="32" spans="1:13" ht="24.75" customHeight="1">
      <c r="A32" s="9" t="s">
        <v>177</v>
      </c>
      <c r="M32" s="551"/>
    </row>
    <row r="33" spans="1:13" ht="16.5">
      <c r="A33" s="103" t="s">
        <v>390</v>
      </c>
      <c r="M33" s="551"/>
    </row>
  </sheetData>
  <sheetProtection/>
  <mergeCells count="7">
    <mergeCell ref="M1:M33"/>
    <mergeCell ref="A4:B5"/>
    <mergeCell ref="C4:C5"/>
    <mergeCell ref="D4:D5"/>
    <mergeCell ref="E4:H4"/>
    <mergeCell ref="I4:L4"/>
    <mergeCell ref="A21:B21"/>
  </mergeCells>
  <printOptions horizontalCentered="1"/>
  <pageMargins left="0.5" right="0" top="0.56" bottom="0.25" header="0.25" footer="0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M32"/>
  <sheetViews>
    <sheetView zoomScalePageLayoutView="0" workbookViewId="0" topLeftCell="A1">
      <selection activeCell="P11" sqref="P11"/>
    </sheetView>
  </sheetViews>
  <sheetFormatPr defaultColWidth="9.140625" defaultRowHeight="12.75"/>
  <cols>
    <col min="1" max="1" width="2.57421875" style="3" customWidth="1"/>
    <col min="2" max="2" width="36.140625" style="3" customWidth="1"/>
    <col min="3" max="3" width="10.8515625" style="85" customWidth="1"/>
    <col min="4" max="4" width="12.140625" style="85" customWidth="1"/>
    <col min="5" max="5" width="10.421875" style="48" customWidth="1"/>
    <col min="6" max="11" width="10.421875" style="3" customWidth="1"/>
    <col min="12" max="12" width="11.00390625" style="3" customWidth="1"/>
    <col min="13" max="13" width="12.140625" style="256" customWidth="1"/>
    <col min="14" max="16384" width="9.140625" style="3" customWidth="1"/>
  </cols>
  <sheetData>
    <row r="1" spans="1:13" ht="17.25" customHeight="1">
      <c r="A1" s="8" t="s">
        <v>439</v>
      </c>
      <c r="B1" s="93"/>
      <c r="M1" s="551" t="s">
        <v>210</v>
      </c>
    </row>
    <row r="2" spans="1:13" ht="12" customHeight="1">
      <c r="A2" s="202"/>
      <c r="B2" s="203"/>
      <c r="F2" s="384"/>
      <c r="G2" s="384"/>
      <c r="H2" s="384"/>
      <c r="I2" s="384"/>
      <c r="J2" s="384"/>
      <c r="K2" s="384"/>
      <c r="L2" s="384" t="s">
        <v>360</v>
      </c>
      <c r="M2" s="551"/>
    </row>
    <row r="3" ht="2.25" customHeight="1">
      <c r="M3" s="551"/>
    </row>
    <row r="4" spans="1:13" ht="16.5" customHeight="1">
      <c r="A4" s="574" t="s">
        <v>209</v>
      </c>
      <c r="B4" s="585"/>
      <c r="C4" s="552" t="s">
        <v>403</v>
      </c>
      <c r="D4" s="552" t="s">
        <v>378</v>
      </c>
      <c r="E4" s="557" t="s">
        <v>403</v>
      </c>
      <c r="F4" s="558"/>
      <c r="G4" s="558"/>
      <c r="H4" s="559"/>
      <c r="I4" s="557" t="s">
        <v>378</v>
      </c>
      <c r="J4" s="558"/>
      <c r="K4" s="558"/>
      <c r="L4" s="559"/>
      <c r="M4" s="551"/>
    </row>
    <row r="5" spans="1:13" ht="33" customHeight="1">
      <c r="A5" s="586"/>
      <c r="B5" s="587"/>
      <c r="C5" s="553"/>
      <c r="D5" s="553"/>
      <c r="E5" s="204" t="s">
        <v>208</v>
      </c>
      <c r="F5" s="94" t="s">
        <v>207</v>
      </c>
      <c r="G5" s="94" t="s">
        <v>334</v>
      </c>
      <c r="H5" s="1" t="s">
        <v>3</v>
      </c>
      <c r="I5" s="94" t="s">
        <v>0</v>
      </c>
      <c r="J5" s="94" t="s">
        <v>207</v>
      </c>
      <c r="K5" s="94" t="s">
        <v>334</v>
      </c>
      <c r="L5" s="94" t="s">
        <v>418</v>
      </c>
      <c r="M5" s="551"/>
    </row>
    <row r="6" spans="1:13" ht="18" customHeight="1">
      <c r="A6" s="5" t="s">
        <v>206</v>
      </c>
      <c r="B6" s="49"/>
      <c r="C6" s="276">
        <v>32242</v>
      </c>
      <c r="D6" s="276">
        <v>32560</v>
      </c>
      <c r="E6" s="330">
        <v>8333</v>
      </c>
      <c r="F6" s="330">
        <v>8500</v>
      </c>
      <c r="G6" s="330">
        <v>7554</v>
      </c>
      <c r="H6" s="330">
        <v>7855</v>
      </c>
      <c r="I6" s="364">
        <v>5889</v>
      </c>
      <c r="J6" s="364">
        <v>7287</v>
      </c>
      <c r="K6" s="364">
        <v>8567</v>
      </c>
      <c r="L6" s="364">
        <f aca="true" t="shared" si="0" ref="L6:L26">D6-SUM(I6:K6)</f>
        <v>10817</v>
      </c>
      <c r="M6" s="551"/>
    </row>
    <row r="7" spans="1:13" ht="27.75" customHeight="1">
      <c r="A7" s="4"/>
      <c r="B7" s="205" t="s">
        <v>239</v>
      </c>
      <c r="C7" s="331">
        <v>1870</v>
      </c>
      <c r="D7" s="331">
        <v>1096</v>
      </c>
      <c r="E7" s="332">
        <v>1105</v>
      </c>
      <c r="F7" s="332">
        <v>295</v>
      </c>
      <c r="G7" s="332">
        <v>218</v>
      </c>
      <c r="H7" s="332">
        <v>252</v>
      </c>
      <c r="I7" s="332">
        <v>194</v>
      </c>
      <c r="J7" s="404">
        <v>308</v>
      </c>
      <c r="K7" s="404">
        <v>319</v>
      </c>
      <c r="L7" s="332">
        <f t="shared" si="0"/>
        <v>275</v>
      </c>
      <c r="M7" s="551"/>
    </row>
    <row r="8" spans="1:13" ht="27.75" customHeight="1">
      <c r="A8" s="4"/>
      <c r="B8" s="205" t="s">
        <v>240</v>
      </c>
      <c r="C8" s="331">
        <v>3067</v>
      </c>
      <c r="D8" s="331">
        <v>2838</v>
      </c>
      <c r="E8" s="332">
        <v>851</v>
      </c>
      <c r="F8" s="332">
        <v>631</v>
      </c>
      <c r="G8" s="332">
        <v>840</v>
      </c>
      <c r="H8" s="332">
        <v>745</v>
      </c>
      <c r="I8" s="332">
        <v>723</v>
      </c>
      <c r="J8" s="404">
        <v>606</v>
      </c>
      <c r="K8" s="404">
        <v>629</v>
      </c>
      <c r="L8" s="332">
        <f t="shared" si="0"/>
        <v>880</v>
      </c>
      <c r="M8" s="551"/>
    </row>
    <row r="9" spans="1:13" ht="27.75" customHeight="1">
      <c r="A9" s="4"/>
      <c r="B9" s="206" t="s">
        <v>241</v>
      </c>
      <c r="C9" s="331">
        <v>4507</v>
      </c>
      <c r="D9" s="331">
        <v>4416</v>
      </c>
      <c r="E9" s="332">
        <v>1031</v>
      </c>
      <c r="F9" s="332">
        <v>1193</v>
      </c>
      <c r="G9" s="332">
        <v>1158</v>
      </c>
      <c r="H9" s="332">
        <v>1125</v>
      </c>
      <c r="I9" s="332">
        <v>842</v>
      </c>
      <c r="J9" s="404">
        <v>1118</v>
      </c>
      <c r="K9" s="404">
        <v>1162</v>
      </c>
      <c r="L9" s="332">
        <f t="shared" si="0"/>
        <v>1294</v>
      </c>
      <c r="M9" s="551"/>
    </row>
    <row r="10" spans="1:13" ht="27.75" customHeight="1">
      <c r="A10" s="4"/>
      <c r="B10" s="207" t="s">
        <v>242</v>
      </c>
      <c r="C10" s="331">
        <v>3127</v>
      </c>
      <c r="D10" s="331">
        <v>3209</v>
      </c>
      <c r="E10" s="332">
        <v>635</v>
      </c>
      <c r="F10" s="332">
        <v>1163</v>
      </c>
      <c r="G10" s="332">
        <v>634</v>
      </c>
      <c r="H10" s="332">
        <v>695</v>
      </c>
      <c r="I10" s="332">
        <v>594</v>
      </c>
      <c r="J10" s="404">
        <v>1122</v>
      </c>
      <c r="K10" s="404">
        <v>697</v>
      </c>
      <c r="L10" s="332">
        <f t="shared" si="0"/>
        <v>796</v>
      </c>
      <c r="M10" s="551"/>
    </row>
    <row r="11" spans="1:13" ht="31.5" customHeight="1">
      <c r="A11" s="4"/>
      <c r="B11" s="206" t="s">
        <v>243</v>
      </c>
      <c r="C11" s="331">
        <v>4781</v>
      </c>
      <c r="D11" s="331">
        <v>5879</v>
      </c>
      <c r="E11" s="332">
        <v>836</v>
      </c>
      <c r="F11" s="332">
        <v>1608</v>
      </c>
      <c r="G11" s="332">
        <v>1130</v>
      </c>
      <c r="H11" s="332">
        <v>1207</v>
      </c>
      <c r="I11" s="332">
        <v>765</v>
      </c>
      <c r="J11" s="404">
        <v>982</v>
      </c>
      <c r="K11" s="404">
        <v>1467</v>
      </c>
      <c r="L11" s="332">
        <f t="shared" si="0"/>
        <v>2665</v>
      </c>
      <c r="M11" s="551"/>
    </row>
    <row r="12" spans="1:13" ht="36" customHeight="1">
      <c r="A12" s="4"/>
      <c r="B12" s="206" t="s">
        <v>244</v>
      </c>
      <c r="C12" s="331">
        <v>5720</v>
      </c>
      <c r="D12" s="331">
        <v>4725</v>
      </c>
      <c r="E12" s="332">
        <v>1578</v>
      </c>
      <c r="F12" s="332">
        <v>1420</v>
      </c>
      <c r="G12" s="332">
        <v>1246</v>
      </c>
      <c r="H12" s="332">
        <v>1476</v>
      </c>
      <c r="I12" s="332">
        <v>880</v>
      </c>
      <c r="J12" s="404">
        <v>1079</v>
      </c>
      <c r="K12" s="404">
        <v>1213</v>
      </c>
      <c r="L12" s="332">
        <f t="shared" si="0"/>
        <v>1553</v>
      </c>
      <c r="M12" s="551"/>
    </row>
    <row r="13" spans="1:13" ht="21" customHeight="1">
      <c r="A13" s="4"/>
      <c r="B13" s="46" t="s">
        <v>245</v>
      </c>
      <c r="C13" s="331">
        <v>8658</v>
      </c>
      <c r="D13" s="331">
        <v>7866</v>
      </c>
      <c r="E13" s="332">
        <v>2152</v>
      </c>
      <c r="F13" s="332">
        <v>2061</v>
      </c>
      <c r="G13" s="332">
        <v>2214</v>
      </c>
      <c r="H13" s="332">
        <v>2231</v>
      </c>
      <c r="I13" s="332">
        <v>1748</v>
      </c>
      <c r="J13" s="404">
        <v>1908</v>
      </c>
      <c r="K13" s="404">
        <v>1998</v>
      </c>
      <c r="L13" s="332">
        <f t="shared" si="0"/>
        <v>2212</v>
      </c>
      <c r="M13" s="551"/>
    </row>
    <row r="14" spans="1:13" s="85" customFormat="1" ht="21" customHeight="1">
      <c r="A14" s="89"/>
      <c r="B14" s="208" t="s">
        <v>246</v>
      </c>
      <c r="C14" s="331">
        <v>372</v>
      </c>
      <c r="D14" s="331">
        <f>285+2054</f>
        <v>2339</v>
      </c>
      <c r="E14" s="331">
        <v>114</v>
      </c>
      <c r="F14" s="331">
        <v>92</v>
      </c>
      <c r="G14" s="331">
        <v>77</v>
      </c>
      <c r="H14" s="331">
        <v>89</v>
      </c>
      <c r="I14" s="331">
        <v>101</v>
      </c>
      <c r="J14" s="355">
        <v>100</v>
      </c>
      <c r="K14" s="355">
        <v>1035</v>
      </c>
      <c r="L14" s="331">
        <f t="shared" si="0"/>
        <v>1103</v>
      </c>
      <c r="M14" s="551"/>
    </row>
    <row r="15" spans="1:13" ht="21" customHeight="1">
      <c r="A15" s="4"/>
      <c r="B15" s="209" t="s">
        <v>20</v>
      </c>
      <c r="C15" s="331">
        <v>140</v>
      </c>
      <c r="D15" s="331">
        <f>D6-SUM(D7:D14)</f>
        <v>192</v>
      </c>
      <c r="E15" s="331">
        <v>31</v>
      </c>
      <c r="F15" s="331">
        <v>37</v>
      </c>
      <c r="G15" s="331">
        <v>37</v>
      </c>
      <c r="H15" s="331">
        <v>35</v>
      </c>
      <c r="I15" s="332">
        <f>I6-SUM(I7:I14)</f>
        <v>42</v>
      </c>
      <c r="J15" s="332">
        <f>J6-SUM(J7:J14)</f>
        <v>64</v>
      </c>
      <c r="K15" s="332">
        <f>K6-SUM(K7:K14)</f>
        <v>47</v>
      </c>
      <c r="L15" s="332">
        <f t="shared" si="0"/>
        <v>39</v>
      </c>
      <c r="M15" s="551"/>
    </row>
    <row r="16" spans="1:13" ht="18" customHeight="1">
      <c r="A16" s="5" t="s">
        <v>35</v>
      </c>
      <c r="B16" s="49"/>
      <c r="C16" s="276">
        <v>14077</v>
      </c>
      <c r="D16" s="276">
        <v>14453</v>
      </c>
      <c r="E16" s="330">
        <v>2857</v>
      </c>
      <c r="F16" s="330">
        <v>3315</v>
      </c>
      <c r="G16" s="330">
        <v>3430</v>
      </c>
      <c r="H16" s="330">
        <v>4475</v>
      </c>
      <c r="I16" s="330">
        <v>2781</v>
      </c>
      <c r="J16" s="330">
        <v>3407</v>
      </c>
      <c r="K16" s="330">
        <v>3582</v>
      </c>
      <c r="L16" s="330">
        <f t="shared" si="0"/>
        <v>4683</v>
      </c>
      <c r="M16" s="551"/>
    </row>
    <row r="17" spans="1:13" ht="24.75" customHeight="1">
      <c r="A17" s="45"/>
      <c r="B17" s="206" t="s">
        <v>247</v>
      </c>
      <c r="C17" s="331">
        <v>830</v>
      </c>
      <c r="D17" s="331">
        <v>732</v>
      </c>
      <c r="E17" s="332">
        <v>152</v>
      </c>
      <c r="F17" s="332">
        <v>186</v>
      </c>
      <c r="G17" s="332">
        <v>219</v>
      </c>
      <c r="H17" s="332">
        <v>273</v>
      </c>
      <c r="I17" s="332">
        <v>153</v>
      </c>
      <c r="J17" s="404">
        <v>146</v>
      </c>
      <c r="K17" s="404">
        <v>194</v>
      </c>
      <c r="L17" s="332">
        <f t="shared" si="0"/>
        <v>239</v>
      </c>
      <c r="M17" s="551"/>
    </row>
    <row r="18" spans="1:13" ht="18" customHeight="1">
      <c r="A18" s="45"/>
      <c r="B18" s="46" t="s">
        <v>248</v>
      </c>
      <c r="C18" s="331">
        <v>2580</v>
      </c>
      <c r="D18" s="331">
        <v>2635</v>
      </c>
      <c r="E18" s="332">
        <v>454</v>
      </c>
      <c r="F18" s="332">
        <v>659</v>
      </c>
      <c r="G18" s="332">
        <v>640</v>
      </c>
      <c r="H18" s="332">
        <v>827</v>
      </c>
      <c r="I18" s="332">
        <v>415</v>
      </c>
      <c r="J18" s="404">
        <v>677</v>
      </c>
      <c r="K18" s="404">
        <v>632</v>
      </c>
      <c r="L18" s="332">
        <f t="shared" si="0"/>
        <v>911</v>
      </c>
      <c r="M18" s="551"/>
    </row>
    <row r="19" spans="1:13" ht="19.5" customHeight="1">
      <c r="A19" s="45"/>
      <c r="B19" s="46" t="s">
        <v>249</v>
      </c>
      <c r="C19" s="331">
        <v>913</v>
      </c>
      <c r="D19" s="331">
        <v>1044</v>
      </c>
      <c r="E19" s="332">
        <v>135</v>
      </c>
      <c r="F19" s="332">
        <v>206</v>
      </c>
      <c r="G19" s="332">
        <v>207</v>
      </c>
      <c r="H19" s="332">
        <v>365</v>
      </c>
      <c r="I19" s="332">
        <v>161</v>
      </c>
      <c r="J19" s="404">
        <v>238</v>
      </c>
      <c r="K19" s="404">
        <v>227</v>
      </c>
      <c r="L19" s="332">
        <f t="shared" si="0"/>
        <v>418</v>
      </c>
      <c r="M19" s="551"/>
    </row>
    <row r="20" spans="1:13" ht="31.5" customHeight="1">
      <c r="A20" s="45"/>
      <c r="B20" s="206" t="s">
        <v>250</v>
      </c>
      <c r="C20" s="331">
        <v>1310</v>
      </c>
      <c r="D20" s="331">
        <v>1121</v>
      </c>
      <c r="E20" s="332">
        <v>331</v>
      </c>
      <c r="F20" s="332">
        <v>315</v>
      </c>
      <c r="G20" s="332">
        <v>335</v>
      </c>
      <c r="H20" s="332">
        <v>329</v>
      </c>
      <c r="I20" s="332">
        <v>232</v>
      </c>
      <c r="J20" s="404">
        <v>264</v>
      </c>
      <c r="K20" s="404">
        <v>312</v>
      </c>
      <c r="L20" s="332">
        <f t="shared" si="0"/>
        <v>313</v>
      </c>
      <c r="M20" s="551"/>
    </row>
    <row r="21" spans="1:13" s="85" customFormat="1" ht="23.25" customHeight="1">
      <c r="A21" s="90"/>
      <c r="B21" s="88" t="s">
        <v>251</v>
      </c>
      <c r="C21" s="331">
        <v>1037</v>
      </c>
      <c r="D21" s="331">
        <f>309+743</f>
        <v>1052</v>
      </c>
      <c r="E21" s="331">
        <v>257</v>
      </c>
      <c r="F21" s="331">
        <v>262</v>
      </c>
      <c r="G21" s="331">
        <v>237</v>
      </c>
      <c r="H21" s="331">
        <v>281</v>
      </c>
      <c r="I21" s="331">
        <v>260</v>
      </c>
      <c r="J21" s="355">
        <v>260</v>
      </c>
      <c r="K21" s="355">
        <v>246</v>
      </c>
      <c r="L21" s="331">
        <f t="shared" si="0"/>
        <v>286</v>
      </c>
      <c r="M21" s="551"/>
    </row>
    <row r="22" spans="1:13" s="85" customFormat="1" ht="23.25" customHeight="1">
      <c r="A22" s="90"/>
      <c r="B22" s="88" t="s">
        <v>252</v>
      </c>
      <c r="C22" s="331">
        <v>724</v>
      </c>
      <c r="D22" s="331">
        <v>753</v>
      </c>
      <c r="E22" s="331">
        <v>146</v>
      </c>
      <c r="F22" s="331">
        <v>159</v>
      </c>
      <c r="G22" s="331">
        <v>162</v>
      </c>
      <c r="H22" s="331">
        <v>257</v>
      </c>
      <c r="I22" s="331">
        <v>161</v>
      </c>
      <c r="J22" s="355">
        <v>176</v>
      </c>
      <c r="K22" s="355">
        <v>183</v>
      </c>
      <c r="L22" s="331">
        <f t="shared" si="0"/>
        <v>233</v>
      </c>
      <c r="M22" s="551"/>
    </row>
    <row r="23" spans="1:13" s="85" customFormat="1" ht="23.25" customHeight="1">
      <c r="A23" s="90"/>
      <c r="B23" s="88" t="s">
        <v>253</v>
      </c>
      <c r="C23" s="331">
        <v>1420</v>
      </c>
      <c r="D23" s="331">
        <v>1453</v>
      </c>
      <c r="E23" s="331">
        <v>295</v>
      </c>
      <c r="F23" s="331">
        <v>336</v>
      </c>
      <c r="G23" s="331">
        <v>340</v>
      </c>
      <c r="H23" s="331">
        <v>449</v>
      </c>
      <c r="I23" s="331">
        <v>264</v>
      </c>
      <c r="J23" s="355">
        <v>372</v>
      </c>
      <c r="K23" s="355">
        <v>375</v>
      </c>
      <c r="L23" s="331">
        <f t="shared" si="0"/>
        <v>442</v>
      </c>
      <c r="M23" s="551"/>
    </row>
    <row r="24" spans="1:13" s="85" customFormat="1" ht="23.25" customHeight="1">
      <c r="A24" s="90"/>
      <c r="B24" s="88" t="s">
        <v>254</v>
      </c>
      <c r="C24" s="331">
        <v>1374</v>
      </c>
      <c r="D24" s="331">
        <v>1313</v>
      </c>
      <c r="E24" s="331">
        <v>435</v>
      </c>
      <c r="F24" s="331">
        <v>267</v>
      </c>
      <c r="G24" s="331">
        <v>312</v>
      </c>
      <c r="H24" s="331">
        <v>360</v>
      </c>
      <c r="I24" s="331">
        <v>238</v>
      </c>
      <c r="J24" s="355">
        <v>363</v>
      </c>
      <c r="K24" s="355">
        <v>338</v>
      </c>
      <c r="L24" s="331">
        <f t="shared" si="0"/>
        <v>374</v>
      </c>
      <c r="M24" s="551"/>
    </row>
    <row r="25" spans="1:13" ht="23.25" customHeight="1">
      <c r="A25" s="45"/>
      <c r="B25" s="209" t="s">
        <v>20</v>
      </c>
      <c r="C25" s="331">
        <v>3889</v>
      </c>
      <c r="D25" s="331">
        <f>D16-SUM(D17:D24)</f>
        <v>4350</v>
      </c>
      <c r="E25" s="331">
        <v>652</v>
      </c>
      <c r="F25" s="331">
        <v>925</v>
      </c>
      <c r="G25" s="331">
        <v>978</v>
      </c>
      <c r="H25" s="331">
        <v>1334</v>
      </c>
      <c r="I25" s="332">
        <v>893</v>
      </c>
      <c r="J25" s="332">
        <v>912</v>
      </c>
      <c r="K25" s="332">
        <v>1072</v>
      </c>
      <c r="L25" s="332">
        <f t="shared" si="0"/>
        <v>1473</v>
      </c>
      <c r="M25" s="551"/>
    </row>
    <row r="26" spans="1:13" ht="18" customHeight="1">
      <c r="A26" s="210" t="s">
        <v>205</v>
      </c>
      <c r="B26" s="211"/>
      <c r="C26" s="365">
        <v>748</v>
      </c>
      <c r="D26" s="365">
        <v>680</v>
      </c>
      <c r="E26" s="366">
        <v>112</v>
      </c>
      <c r="F26" s="366">
        <v>142</v>
      </c>
      <c r="G26" s="366">
        <v>130</v>
      </c>
      <c r="H26" s="366">
        <v>364</v>
      </c>
      <c r="I26" s="366">
        <v>138</v>
      </c>
      <c r="J26" s="405">
        <v>126</v>
      </c>
      <c r="K26" s="405">
        <v>211</v>
      </c>
      <c r="L26" s="366">
        <f t="shared" si="0"/>
        <v>205</v>
      </c>
      <c r="M26" s="551"/>
    </row>
    <row r="27" spans="1:13" ht="5.25" customHeight="1">
      <c r="A27" s="9"/>
      <c r="B27" s="9"/>
      <c r="M27" s="551"/>
    </row>
    <row r="28" spans="1:13" ht="16.5">
      <c r="A28" s="9"/>
      <c r="B28" s="9" t="s">
        <v>177</v>
      </c>
      <c r="M28" s="551"/>
    </row>
    <row r="29" spans="2:13" ht="16.5">
      <c r="B29" s="103" t="s">
        <v>389</v>
      </c>
      <c r="M29" s="226"/>
    </row>
    <row r="30" ht="13.5">
      <c r="M30" s="225"/>
    </row>
    <row r="31" ht="13.5">
      <c r="M31" s="225"/>
    </row>
    <row r="32" ht="13.5">
      <c r="M32" s="225"/>
    </row>
  </sheetData>
  <sheetProtection/>
  <mergeCells count="6">
    <mergeCell ref="M1:M28"/>
    <mergeCell ref="A4:B5"/>
    <mergeCell ref="C4:C5"/>
    <mergeCell ref="D4:D5"/>
    <mergeCell ref="E4:H4"/>
    <mergeCell ref="I4:L4"/>
  </mergeCells>
  <printOptions horizontalCentered="1"/>
  <pageMargins left="0.5" right="0" top="0.38" bottom="0.25" header="0" footer="0"/>
  <pageSetup horizontalDpi="180" verticalDpi="180" orientation="landscape" paperSize="9" scale="8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L43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39.7109375" style="3" customWidth="1"/>
    <col min="2" max="3" width="11.140625" style="85" customWidth="1"/>
    <col min="4" max="4" width="10.140625" style="48" customWidth="1"/>
    <col min="5" max="8" width="10.140625" style="3" customWidth="1"/>
    <col min="9" max="9" width="10.140625" style="85" customWidth="1"/>
    <col min="10" max="10" width="10.140625" style="3" customWidth="1"/>
    <col min="11" max="11" width="10.7109375" style="3" customWidth="1"/>
    <col min="12" max="12" width="4.8515625" style="256" customWidth="1"/>
    <col min="13" max="16384" width="9.140625" style="3" customWidth="1"/>
  </cols>
  <sheetData>
    <row r="1" spans="1:12" ht="18.75" customHeight="1">
      <c r="A1" s="55" t="s">
        <v>424</v>
      </c>
      <c r="L1" s="551" t="s">
        <v>163</v>
      </c>
    </row>
    <row r="2" spans="1:12" ht="6" customHeight="1">
      <c r="A2" s="55"/>
      <c r="L2" s="551"/>
    </row>
    <row r="3" spans="1:12" ht="14.25" customHeight="1">
      <c r="A3" s="574" t="s">
        <v>66</v>
      </c>
      <c r="B3" s="552" t="s">
        <v>403</v>
      </c>
      <c r="C3" s="552" t="s">
        <v>378</v>
      </c>
      <c r="D3" s="557" t="s">
        <v>403</v>
      </c>
      <c r="E3" s="558"/>
      <c r="F3" s="558"/>
      <c r="G3" s="559"/>
      <c r="H3" s="557" t="s">
        <v>378</v>
      </c>
      <c r="I3" s="558"/>
      <c r="J3" s="558"/>
      <c r="K3" s="559"/>
      <c r="L3" s="551"/>
    </row>
    <row r="4" spans="1:12" ht="14.25" customHeight="1">
      <c r="A4" s="576"/>
      <c r="B4" s="553"/>
      <c r="C4" s="553"/>
      <c r="D4" s="44" t="s">
        <v>117</v>
      </c>
      <c r="E4" s="94" t="s">
        <v>207</v>
      </c>
      <c r="F4" s="44" t="s">
        <v>333</v>
      </c>
      <c r="G4" s="1" t="s">
        <v>3</v>
      </c>
      <c r="H4" s="44" t="s">
        <v>0</v>
      </c>
      <c r="I4" s="518" t="s">
        <v>207</v>
      </c>
      <c r="J4" s="44" t="s">
        <v>333</v>
      </c>
      <c r="K4" s="44" t="s">
        <v>415</v>
      </c>
      <c r="L4" s="551"/>
    </row>
    <row r="5" spans="1:12" ht="14.25" customHeight="1">
      <c r="A5" s="56" t="s">
        <v>321</v>
      </c>
      <c r="B5" s="126"/>
      <c r="C5" s="126"/>
      <c r="D5" s="57"/>
      <c r="E5" s="224"/>
      <c r="F5" s="24"/>
      <c r="G5" s="24"/>
      <c r="H5" s="224"/>
      <c r="I5" s="89"/>
      <c r="J5" s="4"/>
      <c r="K5" s="224"/>
      <c r="L5" s="551"/>
    </row>
    <row r="6" spans="1:12" ht="13.5" customHeight="1">
      <c r="A6" s="45" t="s">
        <v>322</v>
      </c>
      <c r="B6" s="254">
        <v>56</v>
      </c>
      <c r="C6" s="254">
        <v>60</v>
      </c>
      <c r="D6" s="267">
        <v>11</v>
      </c>
      <c r="E6" s="267">
        <v>15</v>
      </c>
      <c r="F6" s="323">
        <v>12</v>
      </c>
      <c r="G6" s="323">
        <v>18</v>
      </c>
      <c r="H6" s="267">
        <v>13</v>
      </c>
      <c r="I6" s="301">
        <v>10</v>
      </c>
      <c r="J6" s="300">
        <v>19</v>
      </c>
      <c r="K6" s="267">
        <f>C6-SUM(H6:J6)</f>
        <v>18</v>
      </c>
      <c r="L6" s="551"/>
    </row>
    <row r="7" spans="1:12" ht="13.5" customHeight="1">
      <c r="A7" s="45" t="s">
        <v>32</v>
      </c>
      <c r="B7" s="254">
        <v>1541</v>
      </c>
      <c r="C7" s="254">
        <v>1780</v>
      </c>
      <c r="D7" s="267">
        <v>302</v>
      </c>
      <c r="E7" s="267">
        <v>356</v>
      </c>
      <c r="F7" s="323">
        <v>352</v>
      </c>
      <c r="G7" s="323">
        <v>531</v>
      </c>
      <c r="H7" s="267">
        <v>340</v>
      </c>
      <c r="I7" s="301">
        <v>347</v>
      </c>
      <c r="J7" s="300">
        <v>556</v>
      </c>
      <c r="K7" s="267">
        <f>C7-SUM(H7:J7)</f>
        <v>537</v>
      </c>
      <c r="L7" s="551"/>
    </row>
    <row r="8" spans="1:12" ht="13.5" customHeight="1">
      <c r="A8" s="14" t="s">
        <v>178</v>
      </c>
      <c r="B8" s="254"/>
      <c r="C8" s="254"/>
      <c r="D8" s="267"/>
      <c r="E8" s="267"/>
      <c r="F8" s="323"/>
      <c r="G8" s="323"/>
      <c r="H8" s="267"/>
      <c r="I8" s="301"/>
      <c r="J8" s="300"/>
      <c r="K8" s="267"/>
      <c r="L8" s="551"/>
    </row>
    <row r="9" spans="1:12" ht="13.5" customHeight="1">
      <c r="A9" s="45" t="s">
        <v>62</v>
      </c>
      <c r="B9" s="254">
        <v>167</v>
      </c>
      <c r="C9" s="254">
        <v>163</v>
      </c>
      <c r="D9" s="267">
        <v>45</v>
      </c>
      <c r="E9" s="267">
        <v>47</v>
      </c>
      <c r="F9" s="323">
        <v>26</v>
      </c>
      <c r="G9" s="323">
        <v>49</v>
      </c>
      <c r="H9" s="267">
        <v>46</v>
      </c>
      <c r="I9" s="301">
        <v>21</v>
      </c>
      <c r="J9" s="300">
        <v>45</v>
      </c>
      <c r="K9" s="267">
        <f>C9-SUM(H9:J9)</f>
        <v>51</v>
      </c>
      <c r="L9" s="551"/>
    </row>
    <row r="10" spans="1:12" ht="13.5" customHeight="1">
      <c r="A10" s="45" t="s">
        <v>32</v>
      </c>
      <c r="B10" s="254">
        <v>1672</v>
      </c>
      <c r="C10" s="254">
        <v>1979</v>
      </c>
      <c r="D10" s="267">
        <v>428</v>
      </c>
      <c r="E10" s="267">
        <v>459</v>
      </c>
      <c r="F10" s="323">
        <v>253</v>
      </c>
      <c r="G10" s="323">
        <v>532</v>
      </c>
      <c r="H10" s="267">
        <v>567</v>
      </c>
      <c r="I10" s="301">
        <v>264</v>
      </c>
      <c r="J10" s="300">
        <v>565</v>
      </c>
      <c r="K10" s="267">
        <f>C10-SUM(H10:J10)</f>
        <v>583</v>
      </c>
      <c r="L10" s="551"/>
    </row>
    <row r="11" spans="1:12" ht="13.5" customHeight="1">
      <c r="A11" s="14" t="s">
        <v>323</v>
      </c>
      <c r="B11" s="254"/>
      <c r="C11" s="254"/>
      <c r="D11" s="267"/>
      <c r="E11" s="267"/>
      <c r="F11" s="323"/>
      <c r="G11" s="323"/>
      <c r="H11" s="267"/>
      <c r="I11" s="301"/>
      <c r="J11" s="300"/>
      <c r="K11" s="267"/>
      <c r="L11" s="551"/>
    </row>
    <row r="12" spans="1:12" ht="13.5" customHeight="1">
      <c r="A12" s="45" t="s">
        <v>62</v>
      </c>
      <c r="B12" s="254">
        <v>158</v>
      </c>
      <c r="C12" s="254">
        <v>170</v>
      </c>
      <c r="D12" s="267">
        <v>32</v>
      </c>
      <c r="E12" s="267">
        <v>43</v>
      </c>
      <c r="F12" s="323">
        <v>34</v>
      </c>
      <c r="G12" s="323">
        <v>49</v>
      </c>
      <c r="H12" s="267">
        <v>38</v>
      </c>
      <c r="I12" s="301">
        <v>38</v>
      </c>
      <c r="J12" s="300">
        <v>50</v>
      </c>
      <c r="K12" s="267">
        <f>C12-SUM(H12:J12)</f>
        <v>44</v>
      </c>
      <c r="L12" s="551"/>
    </row>
    <row r="13" spans="1:12" ht="13.5" customHeight="1">
      <c r="A13" s="45" t="s">
        <v>32</v>
      </c>
      <c r="B13" s="254">
        <v>10968</v>
      </c>
      <c r="C13" s="254">
        <v>11866</v>
      </c>
      <c r="D13" s="267">
        <v>1940</v>
      </c>
      <c r="E13" s="267">
        <v>2847</v>
      </c>
      <c r="F13" s="323">
        <v>2388</v>
      </c>
      <c r="G13" s="323">
        <v>3793</v>
      </c>
      <c r="H13" s="267">
        <v>2671</v>
      </c>
      <c r="I13" s="301">
        <v>2844</v>
      </c>
      <c r="J13" s="300">
        <v>3501</v>
      </c>
      <c r="K13" s="267">
        <f>C13-SUM(H13:J13)</f>
        <v>2850</v>
      </c>
      <c r="L13" s="551"/>
    </row>
    <row r="14" spans="1:12" ht="13.5" customHeight="1">
      <c r="A14" s="14" t="s">
        <v>179</v>
      </c>
      <c r="B14" s="254"/>
      <c r="C14" s="254"/>
      <c r="D14" s="267"/>
      <c r="E14" s="267"/>
      <c r="F14" s="323"/>
      <c r="G14" s="323"/>
      <c r="H14" s="267"/>
      <c r="I14" s="301"/>
      <c r="J14" s="300"/>
      <c r="K14" s="267"/>
      <c r="L14" s="551"/>
    </row>
    <row r="15" spans="1:12" ht="13.5" customHeight="1">
      <c r="A15" s="45" t="s">
        <v>62</v>
      </c>
      <c r="B15" s="254">
        <v>24</v>
      </c>
      <c r="C15" s="254">
        <v>22</v>
      </c>
      <c r="D15" s="267">
        <v>6</v>
      </c>
      <c r="E15" s="267">
        <v>6</v>
      </c>
      <c r="F15" s="323">
        <v>6</v>
      </c>
      <c r="G15" s="323">
        <v>6</v>
      </c>
      <c r="H15" s="267">
        <v>5</v>
      </c>
      <c r="I15" s="301">
        <v>5</v>
      </c>
      <c r="J15" s="300">
        <v>6</v>
      </c>
      <c r="K15" s="267">
        <f>C15-SUM(H15:J15)</f>
        <v>6</v>
      </c>
      <c r="L15" s="551"/>
    </row>
    <row r="16" spans="1:12" ht="13.5" customHeight="1">
      <c r="A16" s="45" t="s">
        <v>32</v>
      </c>
      <c r="B16" s="254">
        <v>3339</v>
      </c>
      <c r="C16" s="254">
        <v>3362</v>
      </c>
      <c r="D16" s="267">
        <v>843</v>
      </c>
      <c r="E16" s="267">
        <v>806</v>
      </c>
      <c r="F16" s="323">
        <v>770</v>
      </c>
      <c r="G16" s="323">
        <v>920</v>
      </c>
      <c r="H16" s="267">
        <v>731</v>
      </c>
      <c r="I16" s="301">
        <v>728</v>
      </c>
      <c r="J16" s="300">
        <v>887</v>
      </c>
      <c r="K16" s="267">
        <f>C16-SUM(H16:J16)</f>
        <v>1016</v>
      </c>
      <c r="L16" s="551"/>
    </row>
    <row r="17" spans="1:12" ht="13.5" customHeight="1">
      <c r="A17" s="14" t="s">
        <v>202</v>
      </c>
      <c r="B17" s="254"/>
      <c r="C17" s="254"/>
      <c r="D17" s="267"/>
      <c r="E17" s="267"/>
      <c r="F17" s="323"/>
      <c r="G17" s="323"/>
      <c r="H17" s="267"/>
      <c r="I17" s="301"/>
      <c r="J17" s="300"/>
      <c r="K17" s="267"/>
      <c r="L17" s="551"/>
    </row>
    <row r="18" spans="1:12" ht="13.5" customHeight="1">
      <c r="A18" s="45" t="s">
        <v>62</v>
      </c>
      <c r="B18" s="254">
        <v>16</v>
      </c>
      <c r="C18" s="254">
        <v>17</v>
      </c>
      <c r="D18" s="267">
        <v>3</v>
      </c>
      <c r="E18" s="267">
        <v>4</v>
      </c>
      <c r="F18" s="323">
        <v>4</v>
      </c>
      <c r="G18" s="323">
        <v>5</v>
      </c>
      <c r="H18" s="267">
        <v>3</v>
      </c>
      <c r="I18" s="301">
        <v>4</v>
      </c>
      <c r="J18" s="300">
        <v>5</v>
      </c>
      <c r="K18" s="267">
        <f>C18-SUM(H18:J18)</f>
        <v>5</v>
      </c>
      <c r="L18" s="551"/>
    </row>
    <row r="19" spans="1:12" ht="13.5" customHeight="1">
      <c r="A19" s="45" t="s">
        <v>32</v>
      </c>
      <c r="B19" s="254">
        <v>2004</v>
      </c>
      <c r="C19" s="254">
        <v>2136</v>
      </c>
      <c r="D19" s="267">
        <v>431</v>
      </c>
      <c r="E19" s="267">
        <v>447</v>
      </c>
      <c r="F19" s="323">
        <v>499</v>
      </c>
      <c r="G19" s="323">
        <v>627</v>
      </c>
      <c r="H19" s="267">
        <v>417</v>
      </c>
      <c r="I19" s="301">
        <v>503</v>
      </c>
      <c r="J19" s="300">
        <v>570</v>
      </c>
      <c r="K19" s="267">
        <f>C19-SUM(H19:J19)</f>
        <v>646</v>
      </c>
      <c r="L19" s="551"/>
    </row>
    <row r="20" spans="1:12" ht="13.5" customHeight="1">
      <c r="A20" s="14" t="s">
        <v>180</v>
      </c>
      <c r="B20" s="254"/>
      <c r="C20" s="254"/>
      <c r="D20" s="267"/>
      <c r="E20" s="267"/>
      <c r="F20" s="323"/>
      <c r="G20" s="323"/>
      <c r="H20" s="267"/>
      <c r="I20" s="301"/>
      <c r="J20" s="300"/>
      <c r="K20" s="267"/>
      <c r="L20" s="551"/>
    </row>
    <row r="21" spans="1:12" ht="13.5" customHeight="1">
      <c r="A21" s="45" t="s">
        <v>62</v>
      </c>
      <c r="B21" s="254">
        <v>35</v>
      </c>
      <c r="C21" s="254">
        <v>35</v>
      </c>
      <c r="D21" s="267">
        <v>9</v>
      </c>
      <c r="E21" s="267">
        <v>7</v>
      </c>
      <c r="F21" s="323">
        <v>10</v>
      </c>
      <c r="G21" s="323">
        <v>9</v>
      </c>
      <c r="H21" s="267">
        <v>12</v>
      </c>
      <c r="I21" s="301">
        <v>10</v>
      </c>
      <c r="J21" s="300">
        <v>8</v>
      </c>
      <c r="K21" s="267">
        <f>C21-SUM(H21:J21)</f>
        <v>5</v>
      </c>
      <c r="L21" s="551"/>
    </row>
    <row r="22" spans="1:12" ht="13.5" customHeight="1">
      <c r="A22" s="45" t="s">
        <v>32</v>
      </c>
      <c r="B22" s="254">
        <v>1431</v>
      </c>
      <c r="C22" s="254">
        <v>1331</v>
      </c>
      <c r="D22" s="267">
        <v>350</v>
      </c>
      <c r="E22" s="267">
        <v>280</v>
      </c>
      <c r="F22" s="323">
        <v>420</v>
      </c>
      <c r="G22" s="323">
        <v>381</v>
      </c>
      <c r="H22" s="267">
        <v>485</v>
      </c>
      <c r="I22" s="301">
        <v>346</v>
      </c>
      <c r="J22" s="300">
        <v>274</v>
      </c>
      <c r="K22" s="267">
        <f>C22-SUM(H22:J22)</f>
        <v>226</v>
      </c>
      <c r="L22" s="551"/>
    </row>
    <row r="23" spans="1:12" ht="13.5" customHeight="1">
      <c r="A23" s="14" t="s">
        <v>324</v>
      </c>
      <c r="B23" s="254"/>
      <c r="C23" s="254"/>
      <c r="D23" s="267"/>
      <c r="E23" s="267"/>
      <c r="F23" s="323"/>
      <c r="G23" s="323"/>
      <c r="H23" s="267"/>
      <c r="I23" s="301"/>
      <c r="J23" s="300"/>
      <c r="K23" s="267"/>
      <c r="L23" s="551"/>
    </row>
    <row r="24" spans="1:12" ht="13.5" customHeight="1">
      <c r="A24" s="45" t="s">
        <v>167</v>
      </c>
      <c r="B24" s="251" t="s">
        <v>351</v>
      </c>
      <c r="C24" s="251" t="s">
        <v>351</v>
      </c>
      <c r="D24" s="251" t="s">
        <v>351</v>
      </c>
      <c r="E24" s="251" t="s">
        <v>351</v>
      </c>
      <c r="F24" s="251" t="s">
        <v>351</v>
      </c>
      <c r="G24" s="251" t="s">
        <v>351</v>
      </c>
      <c r="H24" s="371" t="s">
        <v>351</v>
      </c>
      <c r="I24" s="519" t="s">
        <v>351</v>
      </c>
      <c r="J24" s="251" t="s">
        <v>351</v>
      </c>
      <c r="K24" s="251" t="s">
        <v>351</v>
      </c>
      <c r="L24" s="551"/>
    </row>
    <row r="25" spans="1:12" ht="13.5" customHeight="1">
      <c r="A25" s="45" t="s">
        <v>32</v>
      </c>
      <c r="B25" s="254">
        <v>29269</v>
      </c>
      <c r="C25" s="254">
        <v>31263</v>
      </c>
      <c r="D25" s="267">
        <v>7392</v>
      </c>
      <c r="E25" s="267">
        <v>7967</v>
      </c>
      <c r="F25" s="323">
        <v>6472</v>
      </c>
      <c r="G25" s="323">
        <v>7438</v>
      </c>
      <c r="H25" s="267">
        <v>8628</v>
      </c>
      <c r="I25" s="301">
        <v>7522</v>
      </c>
      <c r="J25" s="300">
        <v>6869</v>
      </c>
      <c r="K25" s="267">
        <f>C25-SUM(H25:J25)</f>
        <v>8244</v>
      </c>
      <c r="L25" s="551"/>
    </row>
    <row r="26" spans="1:12" ht="13.5" customHeight="1">
      <c r="A26" s="14" t="s">
        <v>325</v>
      </c>
      <c r="B26" s="254"/>
      <c r="C26" s="254"/>
      <c r="D26" s="267"/>
      <c r="E26" s="267"/>
      <c r="F26" s="323"/>
      <c r="G26" s="323"/>
      <c r="H26" s="267"/>
      <c r="I26" s="301"/>
      <c r="J26" s="300"/>
      <c r="K26" s="267"/>
      <c r="L26" s="551"/>
    </row>
    <row r="27" spans="1:12" ht="13.5" customHeight="1">
      <c r="A27" s="45" t="s">
        <v>62</v>
      </c>
      <c r="B27" s="254">
        <v>5</v>
      </c>
      <c r="C27" s="254">
        <v>4</v>
      </c>
      <c r="D27" s="267">
        <v>1</v>
      </c>
      <c r="E27" s="267">
        <v>1</v>
      </c>
      <c r="F27" s="323">
        <v>1</v>
      </c>
      <c r="G27" s="323">
        <v>2</v>
      </c>
      <c r="H27" s="267">
        <v>1</v>
      </c>
      <c r="I27" s="301">
        <v>1</v>
      </c>
      <c r="J27" s="300">
        <v>1</v>
      </c>
      <c r="K27" s="267">
        <f>C27-SUM(H27:J27)</f>
        <v>1</v>
      </c>
      <c r="L27" s="551"/>
    </row>
    <row r="28" spans="1:12" ht="13.5" customHeight="1">
      <c r="A28" s="45" t="s">
        <v>32</v>
      </c>
      <c r="B28" s="254">
        <v>3058</v>
      </c>
      <c r="C28" s="254">
        <v>3179</v>
      </c>
      <c r="D28" s="267">
        <v>724</v>
      </c>
      <c r="E28" s="267">
        <v>768</v>
      </c>
      <c r="F28" s="323">
        <v>835</v>
      </c>
      <c r="G28" s="323">
        <v>731</v>
      </c>
      <c r="H28" s="267">
        <v>733</v>
      </c>
      <c r="I28" s="301">
        <v>816</v>
      </c>
      <c r="J28" s="300">
        <v>844</v>
      </c>
      <c r="K28" s="267">
        <f>C28-SUM(H28:J28)</f>
        <v>786</v>
      </c>
      <c r="L28" s="551"/>
    </row>
    <row r="29" spans="1:12" ht="13.5" customHeight="1">
      <c r="A29" s="14" t="s">
        <v>326</v>
      </c>
      <c r="B29" s="254"/>
      <c r="C29" s="254"/>
      <c r="D29" s="267"/>
      <c r="E29" s="267"/>
      <c r="F29" s="323"/>
      <c r="G29" s="323"/>
      <c r="H29" s="267"/>
      <c r="I29" s="301"/>
      <c r="J29" s="300"/>
      <c r="K29" s="267"/>
      <c r="L29" s="551"/>
    </row>
    <row r="30" spans="1:12" ht="13.5" customHeight="1">
      <c r="A30" s="45" t="s">
        <v>62</v>
      </c>
      <c r="B30" s="254">
        <v>7</v>
      </c>
      <c r="C30" s="254">
        <v>8</v>
      </c>
      <c r="D30" s="267">
        <v>1</v>
      </c>
      <c r="E30" s="267">
        <v>2</v>
      </c>
      <c r="F30" s="323">
        <v>2</v>
      </c>
      <c r="G30" s="323">
        <v>2</v>
      </c>
      <c r="H30" s="267">
        <v>2</v>
      </c>
      <c r="I30" s="301">
        <v>2</v>
      </c>
      <c r="J30" s="300">
        <v>2</v>
      </c>
      <c r="K30" s="267">
        <f>C30-SUM(H30:J30)</f>
        <v>2</v>
      </c>
      <c r="L30" s="551"/>
    </row>
    <row r="31" spans="1:12" ht="13.5" customHeight="1">
      <c r="A31" s="45" t="s">
        <v>32</v>
      </c>
      <c r="B31" s="254">
        <v>2467</v>
      </c>
      <c r="C31" s="254">
        <v>2825</v>
      </c>
      <c r="D31" s="267">
        <v>520</v>
      </c>
      <c r="E31" s="267">
        <v>607</v>
      </c>
      <c r="F31" s="323">
        <v>627</v>
      </c>
      <c r="G31" s="323">
        <v>713</v>
      </c>
      <c r="H31" s="267">
        <v>670</v>
      </c>
      <c r="I31" s="301">
        <v>685</v>
      </c>
      <c r="J31" s="300">
        <v>739</v>
      </c>
      <c r="K31" s="267">
        <f>C31-SUM(H31:J31)</f>
        <v>731</v>
      </c>
      <c r="L31" s="551"/>
    </row>
    <row r="32" spans="1:12" s="85" customFormat="1" ht="13.5" customHeight="1">
      <c r="A32" s="119" t="s">
        <v>329</v>
      </c>
      <c r="B32" s="254"/>
      <c r="C32" s="254"/>
      <c r="D32" s="302"/>
      <c r="E32" s="302"/>
      <c r="F32" s="367"/>
      <c r="G32" s="367"/>
      <c r="H32" s="302"/>
      <c r="I32" s="301"/>
      <c r="J32" s="301"/>
      <c r="K32" s="302"/>
      <c r="L32" s="551"/>
    </row>
    <row r="33" spans="1:12" s="85" customFormat="1" ht="13.5" customHeight="1">
      <c r="A33" s="90" t="s">
        <v>62</v>
      </c>
      <c r="B33" s="254">
        <v>794</v>
      </c>
      <c r="C33" s="254">
        <v>711</v>
      </c>
      <c r="D33" s="302">
        <v>186</v>
      </c>
      <c r="E33" s="302">
        <v>236</v>
      </c>
      <c r="F33" s="367">
        <v>182</v>
      </c>
      <c r="G33" s="367">
        <v>190</v>
      </c>
      <c r="H33" s="302">
        <v>161</v>
      </c>
      <c r="I33" s="301">
        <v>148</v>
      </c>
      <c r="J33" s="301">
        <v>203</v>
      </c>
      <c r="K33" s="302">
        <f>C33-SUM(H33:J33)</f>
        <v>199</v>
      </c>
      <c r="L33" s="551"/>
    </row>
    <row r="34" spans="1:12" s="85" customFormat="1" ht="13.5" customHeight="1">
      <c r="A34" s="90" t="s">
        <v>32</v>
      </c>
      <c r="B34" s="254">
        <v>1879</v>
      </c>
      <c r="C34" s="254">
        <v>1757</v>
      </c>
      <c r="D34" s="302">
        <v>416</v>
      </c>
      <c r="E34" s="302">
        <v>547</v>
      </c>
      <c r="F34" s="367">
        <v>450</v>
      </c>
      <c r="G34" s="367">
        <v>466</v>
      </c>
      <c r="H34" s="302">
        <v>397</v>
      </c>
      <c r="I34" s="301">
        <v>368</v>
      </c>
      <c r="J34" s="301">
        <v>506</v>
      </c>
      <c r="K34" s="302">
        <f>C34-SUM(H34:J34)</f>
        <v>486</v>
      </c>
      <c r="L34" s="551"/>
    </row>
    <row r="35" spans="1:12" ht="13.5" customHeight="1">
      <c r="A35" s="14" t="s">
        <v>327</v>
      </c>
      <c r="B35" s="254"/>
      <c r="C35" s="254"/>
      <c r="D35" s="267"/>
      <c r="E35" s="267"/>
      <c r="F35" s="323"/>
      <c r="G35" s="323"/>
      <c r="H35" s="267"/>
      <c r="I35" s="301"/>
      <c r="J35" s="300"/>
      <c r="K35" s="267"/>
      <c r="L35" s="551"/>
    </row>
    <row r="36" spans="1:12" ht="13.5" customHeight="1">
      <c r="A36" s="45" t="s">
        <v>62</v>
      </c>
      <c r="B36" s="254">
        <v>116</v>
      </c>
      <c r="C36" s="254">
        <v>114</v>
      </c>
      <c r="D36" s="267">
        <v>28</v>
      </c>
      <c r="E36" s="267">
        <v>29</v>
      </c>
      <c r="F36" s="323">
        <v>29</v>
      </c>
      <c r="G36" s="323">
        <v>30</v>
      </c>
      <c r="H36" s="267">
        <v>24</v>
      </c>
      <c r="I36" s="301">
        <v>26</v>
      </c>
      <c r="J36" s="300">
        <v>31</v>
      </c>
      <c r="K36" s="267">
        <f>C36-SUM(H36:J36)</f>
        <v>33</v>
      </c>
      <c r="L36" s="551"/>
    </row>
    <row r="37" spans="1:12" ht="13.5" customHeight="1">
      <c r="A37" s="45" t="s">
        <v>32</v>
      </c>
      <c r="B37" s="254">
        <v>3422</v>
      </c>
      <c r="C37" s="254">
        <v>3286</v>
      </c>
      <c r="D37" s="267">
        <v>831</v>
      </c>
      <c r="E37" s="267">
        <v>857</v>
      </c>
      <c r="F37" s="323">
        <v>872</v>
      </c>
      <c r="G37" s="323">
        <v>862</v>
      </c>
      <c r="H37" s="267">
        <v>707</v>
      </c>
      <c r="I37" s="301">
        <v>789</v>
      </c>
      <c r="J37" s="300">
        <v>879</v>
      </c>
      <c r="K37" s="267">
        <f>C37-SUM(H37:J37)</f>
        <v>911</v>
      </c>
      <c r="L37" s="551"/>
    </row>
    <row r="38" spans="1:12" ht="13.5" customHeight="1">
      <c r="A38" s="58" t="s">
        <v>328</v>
      </c>
      <c r="B38" s="254"/>
      <c r="C38" s="254"/>
      <c r="D38" s="267"/>
      <c r="E38" s="267"/>
      <c r="F38" s="323"/>
      <c r="G38" s="323"/>
      <c r="H38" s="267"/>
      <c r="I38" s="301"/>
      <c r="J38" s="300"/>
      <c r="K38" s="267"/>
      <c r="L38" s="551"/>
    </row>
    <row r="39" spans="1:12" ht="13.5" customHeight="1">
      <c r="A39" s="14" t="s">
        <v>316</v>
      </c>
      <c r="B39" s="254"/>
      <c r="C39" s="254"/>
      <c r="D39" s="267"/>
      <c r="E39" s="267"/>
      <c r="F39" s="323"/>
      <c r="G39" s="323"/>
      <c r="H39" s="267"/>
      <c r="I39" s="301"/>
      <c r="J39" s="300"/>
      <c r="K39" s="267"/>
      <c r="L39" s="551"/>
    </row>
    <row r="40" spans="1:12" ht="13.5" customHeight="1">
      <c r="A40" s="45" t="s">
        <v>203</v>
      </c>
      <c r="B40" s="254">
        <v>14</v>
      </c>
      <c r="C40" s="254">
        <v>15</v>
      </c>
      <c r="D40" s="267">
        <v>3</v>
      </c>
      <c r="E40" s="267">
        <v>4</v>
      </c>
      <c r="F40" s="323">
        <v>4</v>
      </c>
      <c r="G40" s="367">
        <v>3</v>
      </c>
      <c r="H40" s="302">
        <v>3</v>
      </c>
      <c r="I40" s="301">
        <v>4</v>
      </c>
      <c r="J40" s="301">
        <v>4</v>
      </c>
      <c r="K40" s="302">
        <f>C40-SUM(H40:J40)</f>
        <v>4</v>
      </c>
      <c r="L40" s="551"/>
    </row>
    <row r="41" spans="1:12" ht="13.5" customHeight="1">
      <c r="A41" s="47" t="s">
        <v>32</v>
      </c>
      <c r="B41" s="307">
        <v>5094</v>
      </c>
      <c r="C41" s="307">
        <v>5095</v>
      </c>
      <c r="D41" s="368">
        <v>1166</v>
      </c>
      <c r="E41" s="368">
        <v>1294</v>
      </c>
      <c r="F41" s="369">
        <v>1356</v>
      </c>
      <c r="G41" s="370">
        <v>1278</v>
      </c>
      <c r="H41" s="381">
        <v>1091</v>
      </c>
      <c r="I41" s="406">
        <v>1232</v>
      </c>
      <c r="J41" s="406">
        <v>1323</v>
      </c>
      <c r="K41" s="381">
        <f>C41-SUM(H41:J41)</f>
        <v>1449</v>
      </c>
      <c r="L41" s="551"/>
    </row>
    <row r="42" spans="1:3" ht="23.25" customHeight="1">
      <c r="A42" s="9" t="s">
        <v>177</v>
      </c>
      <c r="B42" s="270"/>
      <c r="C42" s="271"/>
    </row>
    <row r="43" ht="15" customHeight="1">
      <c r="A43" s="3" t="s">
        <v>421</v>
      </c>
    </row>
    <row r="44" ht="11.25" customHeight="1"/>
  </sheetData>
  <sheetProtection/>
  <mergeCells count="6">
    <mergeCell ref="L1:L41"/>
    <mergeCell ref="A3:A4"/>
    <mergeCell ref="B3:B4"/>
    <mergeCell ref="C3:C4"/>
    <mergeCell ref="D3:G3"/>
    <mergeCell ref="H3:K3"/>
  </mergeCells>
  <printOptions horizontalCentered="1"/>
  <pageMargins left="0.5" right="0" top="0.5" bottom="0" header="0.25" footer="0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U46"/>
  <sheetViews>
    <sheetView zoomScalePageLayoutView="0" workbookViewId="0" topLeftCell="A1">
      <selection activeCell="K25" sqref="K25"/>
    </sheetView>
  </sheetViews>
  <sheetFormatPr defaultColWidth="9.140625" defaultRowHeight="12.75"/>
  <cols>
    <col min="1" max="1" width="40.00390625" style="62" customWidth="1"/>
    <col min="2" max="3" width="10.7109375" style="62" customWidth="1"/>
    <col min="4" max="4" width="10.7109375" style="159" customWidth="1"/>
    <col min="5" max="11" width="10.7109375" style="62" customWidth="1"/>
    <col min="12" max="12" width="5.8515625" style="263" customWidth="1"/>
    <col min="13" max="16384" width="9.140625" style="62" customWidth="1"/>
  </cols>
  <sheetData>
    <row r="1" spans="1:12" ht="18.75" customHeight="1">
      <c r="A1" s="158" t="s">
        <v>423</v>
      </c>
      <c r="L1" s="551" t="s">
        <v>195</v>
      </c>
    </row>
    <row r="2" ht="15">
      <c r="L2" s="551"/>
    </row>
    <row r="3" spans="2:12" ht="15">
      <c r="B3" s="160"/>
      <c r="C3" s="160"/>
      <c r="E3" s="98"/>
      <c r="F3" s="98"/>
      <c r="G3" s="98"/>
      <c r="H3" s="98"/>
      <c r="I3" s="98"/>
      <c r="J3" s="98"/>
      <c r="K3" s="98" t="s">
        <v>360</v>
      </c>
      <c r="L3" s="551"/>
    </row>
    <row r="4" ht="8.25" customHeight="1">
      <c r="L4" s="551"/>
    </row>
    <row r="5" spans="1:12" ht="15.75">
      <c r="A5" s="552" t="s">
        <v>106</v>
      </c>
      <c r="B5" s="552" t="s">
        <v>403</v>
      </c>
      <c r="C5" s="552" t="s">
        <v>378</v>
      </c>
      <c r="D5" s="554" t="s">
        <v>403</v>
      </c>
      <c r="E5" s="555"/>
      <c r="F5" s="555"/>
      <c r="G5" s="556"/>
      <c r="H5" s="557" t="s">
        <v>378</v>
      </c>
      <c r="I5" s="558"/>
      <c r="J5" s="558"/>
      <c r="K5" s="559"/>
      <c r="L5" s="551"/>
    </row>
    <row r="6" spans="1:12" ht="15">
      <c r="A6" s="553"/>
      <c r="B6" s="553"/>
      <c r="C6" s="553"/>
      <c r="D6" s="140" t="s">
        <v>117</v>
      </c>
      <c r="E6" s="140" t="s">
        <v>118</v>
      </c>
      <c r="F6" s="140" t="s">
        <v>335</v>
      </c>
      <c r="G6" s="108" t="s">
        <v>3</v>
      </c>
      <c r="H6" s="44" t="s">
        <v>0</v>
      </c>
      <c r="I6" s="411" t="s">
        <v>118</v>
      </c>
      <c r="J6" s="140" t="s">
        <v>335</v>
      </c>
      <c r="K6" s="140" t="s">
        <v>422</v>
      </c>
      <c r="L6" s="551"/>
    </row>
    <row r="7" spans="1:12" s="159" customFormat="1" ht="23.25" customHeight="1">
      <c r="A7" s="133" t="s">
        <v>181</v>
      </c>
      <c r="B7" s="138">
        <f>B8+B13+B14+B15+B16+B17+B18+B21+B24+B25</f>
        <v>9651</v>
      </c>
      <c r="C7" s="138">
        <f>C8+C13+C14+C15+C16+C17+C18+C21+C24+C25</f>
        <v>10283</v>
      </c>
      <c r="D7" s="138">
        <v>2633</v>
      </c>
      <c r="E7" s="138">
        <v>2432</v>
      </c>
      <c r="F7" s="138">
        <v>2097</v>
      </c>
      <c r="G7" s="138">
        <v>2489</v>
      </c>
      <c r="H7" s="100">
        <f>H8+H13+H14+H15+H16+H17+H18+H21+H24+H25</f>
        <v>2303</v>
      </c>
      <c r="I7" s="100">
        <f>I8+I13+I14+I15+I16+I17+I18+I21+I24+I25</f>
        <v>1725</v>
      </c>
      <c r="J7" s="100">
        <f>J8+J13+J14+J15+J16+J17+J18+J21+J24+J25</f>
        <v>2616</v>
      </c>
      <c r="K7" s="100">
        <f>C7-SUM(H7:J7)</f>
        <v>3639</v>
      </c>
      <c r="L7" s="551"/>
    </row>
    <row r="8" spans="1:21" ht="25.5" customHeight="1">
      <c r="A8" s="119" t="s">
        <v>36</v>
      </c>
      <c r="B8" s="418">
        <v>2484</v>
      </c>
      <c r="C8" s="418">
        <v>2876</v>
      </c>
      <c r="D8" s="418">
        <v>576</v>
      </c>
      <c r="E8" s="418">
        <v>445</v>
      </c>
      <c r="F8" s="418">
        <v>628</v>
      </c>
      <c r="G8" s="418">
        <v>835</v>
      </c>
      <c r="H8" s="418">
        <v>663</v>
      </c>
      <c r="I8" s="418">
        <v>404</v>
      </c>
      <c r="J8" s="418">
        <v>964</v>
      </c>
      <c r="K8" s="418">
        <f>C8-SUM(H8:J8)</f>
        <v>845</v>
      </c>
      <c r="L8" s="551"/>
      <c r="M8" s="548"/>
      <c r="N8" s="548"/>
      <c r="O8" s="548"/>
      <c r="P8" s="548"/>
      <c r="Q8" s="548"/>
      <c r="R8" s="548"/>
      <c r="S8" s="548"/>
      <c r="T8" s="548"/>
      <c r="U8" s="548"/>
    </row>
    <row r="9" spans="1:15" ht="18" customHeight="1">
      <c r="A9" s="161" t="s">
        <v>175</v>
      </c>
      <c r="B9" s="276"/>
      <c r="C9" s="276"/>
      <c r="D9" s="372"/>
      <c r="E9" s="372"/>
      <c r="F9" s="372"/>
      <c r="G9" s="418"/>
      <c r="H9" s="372"/>
      <c r="I9" s="407"/>
      <c r="J9" s="407"/>
      <c r="K9" s="372"/>
      <c r="L9" s="551"/>
      <c r="O9" s="548"/>
    </row>
    <row r="10" spans="1:12" s="163" customFormat="1" ht="18" customHeight="1">
      <c r="A10" s="162" t="s">
        <v>255</v>
      </c>
      <c r="B10" s="276"/>
      <c r="C10" s="276"/>
      <c r="D10" s="373"/>
      <c r="E10" s="373"/>
      <c r="F10" s="373"/>
      <c r="G10" s="418"/>
      <c r="H10" s="373"/>
      <c r="I10" s="408"/>
      <c r="J10" s="408"/>
      <c r="K10" s="373"/>
      <c r="L10" s="551"/>
    </row>
    <row r="11" spans="1:12" s="163" customFormat="1" ht="24" customHeight="1">
      <c r="A11" s="162" t="s">
        <v>110</v>
      </c>
      <c r="B11" s="420">
        <v>50687</v>
      </c>
      <c r="C11" s="420">
        <v>54280</v>
      </c>
      <c r="D11" s="420">
        <v>11306</v>
      </c>
      <c r="E11" s="420">
        <v>10246</v>
      </c>
      <c r="F11" s="420">
        <v>13772</v>
      </c>
      <c r="G11" s="420">
        <v>15363</v>
      </c>
      <c r="H11" s="420">
        <v>12168</v>
      </c>
      <c r="I11" s="420">
        <v>8133</v>
      </c>
      <c r="J11" s="420">
        <v>18161</v>
      </c>
      <c r="K11" s="420">
        <f aca="true" t="shared" si="0" ref="K11:K18">C11-SUM(H11:J11)</f>
        <v>15818</v>
      </c>
      <c r="L11" s="551"/>
    </row>
    <row r="12" spans="1:12" s="163" customFormat="1" ht="27.75" customHeight="1">
      <c r="A12" s="162" t="s">
        <v>204</v>
      </c>
      <c r="B12" s="420">
        <v>2261</v>
      </c>
      <c r="C12" s="420">
        <v>2663</v>
      </c>
      <c r="D12" s="420">
        <v>474</v>
      </c>
      <c r="E12" s="420">
        <v>410</v>
      </c>
      <c r="F12" s="420">
        <v>584</v>
      </c>
      <c r="G12" s="420">
        <v>793</v>
      </c>
      <c r="H12" s="420">
        <v>622</v>
      </c>
      <c r="I12" s="420">
        <v>339</v>
      </c>
      <c r="J12" s="420">
        <v>915</v>
      </c>
      <c r="K12" s="420">
        <f t="shared" si="0"/>
        <v>787</v>
      </c>
      <c r="L12" s="551"/>
    </row>
    <row r="13" spans="1:12" s="159" customFormat="1" ht="24" customHeight="1">
      <c r="A13" s="119" t="s">
        <v>40</v>
      </c>
      <c r="B13" s="418">
        <v>1238</v>
      </c>
      <c r="C13" s="418">
        <v>482</v>
      </c>
      <c r="D13" s="418">
        <v>365</v>
      </c>
      <c r="E13" s="418">
        <v>531</v>
      </c>
      <c r="F13" s="418">
        <v>172</v>
      </c>
      <c r="G13" s="418">
        <v>170</v>
      </c>
      <c r="H13" s="418">
        <v>52</v>
      </c>
      <c r="I13" s="418">
        <v>133</v>
      </c>
      <c r="J13" s="418">
        <v>71</v>
      </c>
      <c r="K13" s="418">
        <f t="shared" si="0"/>
        <v>226</v>
      </c>
      <c r="L13" s="551"/>
    </row>
    <row r="14" spans="1:12" s="159" customFormat="1" ht="24" customHeight="1">
      <c r="A14" s="164" t="s">
        <v>111</v>
      </c>
      <c r="B14" s="418">
        <v>344</v>
      </c>
      <c r="C14" s="418">
        <v>456</v>
      </c>
      <c r="D14" s="418">
        <v>115</v>
      </c>
      <c r="E14" s="418">
        <v>27</v>
      </c>
      <c r="F14" s="418">
        <v>85</v>
      </c>
      <c r="G14" s="418">
        <v>117</v>
      </c>
      <c r="H14" s="418">
        <v>129</v>
      </c>
      <c r="I14" s="418">
        <v>107</v>
      </c>
      <c r="J14" s="418">
        <v>124</v>
      </c>
      <c r="K14" s="418">
        <f t="shared" si="0"/>
        <v>96</v>
      </c>
      <c r="L14" s="551"/>
    </row>
    <row r="15" spans="1:12" s="159" customFormat="1" ht="24" customHeight="1">
      <c r="A15" s="165" t="s">
        <v>112</v>
      </c>
      <c r="B15" s="418">
        <v>18</v>
      </c>
      <c r="C15" s="418">
        <v>16</v>
      </c>
      <c r="D15" s="418">
        <v>3</v>
      </c>
      <c r="E15" s="418">
        <v>6</v>
      </c>
      <c r="F15" s="418">
        <v>2</v>
      </c>
      <c r="G15" s="418">
        <v>7</v>
      </c>
      <c r="H15" s="418">
        <v>6</v>
      </c>
      <c r="I15" s="418">
        <v>2</v>
      </c>
      <c r="J15" s="418">
        <v>6</v>
      </c>
      <c r="K15" s="418">
        <f t="shared" si="0"/>
        <v>2</v>
      </c>
      <c r="L15" s="551"/>
    </row>
    <row r="16" spans="1:12" s="159" customFormat="1" ht="24" customHeight="1">
      <c r="A16" s="165" t="s">
        <v>113</v>
      </c>
      <c r="B16" s="418">
        <v>23</v>
      </c>
      <c r="C16" s="418">
        <v>36</v>
      </c>
      <c r="D16" s="418">
        <v>13</v>
      </c>
      <c r="E16" s="418">
        <v>3</v>
      </c>
      <c r="F16" s="418">
        <v>3</v>
      </c>
      <c r="G16" s="418">
        <v>4</v>
      </c>
      <c r="H16" s="418">
        <v>10</v>
      </c>
      <c r="I16" s="417">
        <v>0</v>
      </c>
      <c r="J16" s="418">
        <v>2</v>
      </c>
      <c r="K16" s="418">
        <f t="shared" si="0"/>
        <v>24</v>
      </c>
      <c r="L16" s="551"/>
    </row>
    <row r="17" spans="1:12" s="159" customFormat="1" ht="24" customHeight="1">
      <c r="A17" s="165" t="s">
        <v>317</v>
      </c>
      <c r="B17" s="418">
        <v>1655</v>
      </c>
      <c r="C17" s="418">
        <v>1426</v>
      </c>
      <c r="D17" s="418">
        <v>375</v>
      </c>
      <c r="E17" s="418">
        <v>324</v>
      </c>
      <c r="F17" s="418">
        <v>364</v>
      </c>
      <c r="G17" s="418">
        <v>592</v>
      </c>
      <c r="H17" s="418">
        <v>344</v>
      </c>
      <c r="I17" s="418">
        <v>313</v>
      </c>
      <c r="J17" s="418">
        <v>321</v>
      </c>
      <c r="K17" s="418">
        <f t="shared" si="0"/>
        <v>448</v>
      </c>
      <c r="L17" s="551"/>
    </row>
    <row r="18" spans="1:12" ht="28.5" customHeight="1">
      <c r="A18" s="165" t="s">
        <v>115</v>
      </c>
      <c r="B18" s="418">
        <v>511</v>
      </c>
      <c r="C18" s="418">
        <v>914</v>
      </c>
      <c r="D18" s="418">
        <v>133</v>
      </c>
      <c r="E18" s="418">
        <v>144</v>
      </c>
      <c r="F18" s="418">
        <v>94</v>
      </c>
      <c r="G18" s="418">
        <v>140</v>
      </c>
      <c r="H18" s="418">
        <v>478</v>
      </c>
      <c r="I18" s="418">
        <v>101</v>
      </c>
      <c r="J18" s="418">
        <v>122</v>
      </c>
      <c r="K18" s="418">
        <f t="shared" si="0"/>
        <v>213</v>
      </c>
      <c r="L18" s="551"/>
    </row>
    <row r="19" spans="1:12" ht="18" customHeight="1">
      <c r="A19" s="161" t="s">
        <v>175</v>
      </c>
      <c r="B19" s="276"/>
      <c r="C19" s="276"/>
      <c r="D19" s="372"/>
      <c r="E19" s="372"/>
      <c r="F19" s="372"/>
      <c r="G19" s="418"/>
      <c r="H19" s="372"/>
      <c r="I19" s="407"/>
      <c r="J19" s="407"/>
      <c r="K19" s="372"/>
      <c r="L19" s="551"/>
    </row>
    <row r="20" spans="1:12" s="159" customFormat="1" ht="21" customHeight="1">
      <c r="A20" s="166" t="s">
        <v>318</v>
      </c>
      <c r="B20" s="420">
        <v>199</v>
      </c>
      <c r="C20" s="420">
        <v>108</v>
      </c>
      <c r="D20" s="420">
        <v>55</v>
      </c>
      <c r="E20" s="420">
        <v>62</v>
      </c>
      <c r="F20" s="420">
        <v>36</v>
      </c>
      <c r="G20" s="420">
        <v>46</v>
      </c>
      <c r="H20" s="420">
        <v>26</v>
      </c>
      <c r="I20" s="420">
        <v>28</v>
      </c>
      <c r="J20" s="420">
        <v>35</v>
      </c>
      <c r="K20" s="420">
        <f>C20-SUM(H20:J20)</f>
        <v>19</v>
      </c>
      <c r="L20" s="551"/>
    </row>
    <row r="21" spans="1:12" ht="27" customHeight="1">
      <c r="A21" s="165" t="s">
        <v>116</v>
      </c>
      <c r="B21" s="418">
        <v>2685</v>
      </c>
      <c r="C21" s="418">
        <v>3316</v>
      </c>
      <c r="D21" s="418">
        <v>904</v>
      </c>
      <c r="E21" s="418">
        <v>714</v>
      </c>
      <c r="F21" s="418">
        <v>579</v>
      </c>
      <c r="G21" s="418">
        <v>488</v>
      </c>
      <c r="H21" s="418">
        <v>450</v>
      </c>
      <c r="I21" s="418">
        <v>496</v>
      </c>
      <c r="J21" s="418">
        <v>835</v>
      </c>
      <c r="K21" s="418">
        <f>C21-SUM(H21:J21)</f>
        <v>1535</v>
      </c>
      <c r="L21" s="551"/>
    </row>
    <row r="22" spans="1:12" ht="15" customHeight="1">
      <c r="A22" s="161" t="s">
        <v>175</v>
      </c>
      <c r="B22" s="276"/>
      <c r="C22" s="276"/>
      <c r="D22" s="374"/>
      <c r="E22" s="374"/>
      <c r="F22" s="374"/>
      <c r="G22" s="418"/>
      <c r="H22" s="374"/>
      <c r="I22" s="409"/>
      <c r="J22" s="409"/>
      <c r="K22" s="374"/>
      <c r="L22" s="551"/>
    </row>
    <row r="23" spans="1:12" s="168" customFormat="1" ht="30.75" customHeight="1">
      <c r="A23" s="167" t="s">
        <v>256</v>
      </c>
      <c r="B23" s="331">
        <v>211</v>
      </c>
      <c r="C23" s="331">
        <v>1575</v>
      </c>
      <c r="D23" s="331">
        <v>9</v>
      </c>
      <c r="E23" s="331">
        <v>158</v>
      </c>
      <c r="F23" s="331">
        <v>32</v>
      </c>
      <c r="G23" s="331">
        <v>12</v>
      </c>
      <c r="H23" s="331">
        <v>17</v>
      </c>
      <c r="I23" s="355">
        <v>54</v>
      </c>
      <c r="J23" s="355">
        <v>413</v>
      </c>
      <c r="K23" s="331">
        <f>C23-SUM(H23:J23)</f>
        <v>1091</v>
      </c>
      <c r="L23" s="551"/>
    </row>
    <row r="24" spans="1:12" s="159" customFormat="1" ht="18" customHeight="1">
      <c r="A24" s="165" t="s">
        <v>35</v>
      </c>
      <c r="B24" s="418">
        <v>693</v>
      </c>
      <c r="C24" s="418">
        <v>761</v>
      </c>
      <c r="D24" s="418">
        <v>149</v>
      </c>
      <c r="E24" s="418">
        <v>238</v>
      </c>
      <c r="F24" s="418">
        <v>170</v>
      </c>
      <c r="G24" s="418">
        <v>136</v>
      </c>
      <c r="H24" s="418">
        <v>171</v>
      </c>
      <c r="I24" s="418">
        <v>169</v>
      </c>
      <c r="J24" s="418">
        <v>171</v>
      </c>
      <c r="K24" s="418">
        <f>C24-SUM(H24:J24)</f>
        <v>250</v>
      </c>
      <c r="L24" s="551"/>
    </row>
    <row r="25" spans="1:12" ht="21.75" customHeight="1">
      <c r="A25" s="419" t="s">
        <v>182</v>
      </c>
      <c r="B25" s="375">
        <v>0</v>
      </c>
      <c r="C25" s="375">
        <v>0</v>
      </c>
      <c r="D25" s="375">
        <v>0</v>
      </c>
      <c r="E25" s="375">
        <v>0</v>
      </c>
      <c r="F25" s="375">
        <v>0</v>
      </c>
      <c r="G25" s="375">
        <v>0</v>
      </c>
      <c r="H25" s="375">
        <v>0</v>
      </c>
      <c r="I25" s="375">
        <v>0</v>
      </c>
      <c r="J25" s="375">
        <v>0</v>
      </c>
      <c r="K25" s="375">
        <f>C25-SUM(H25:J25)</f>
        <v>0</v>
      </c>
      <c r="L25" s="551"/>
    </row>
    <row r="26" spans="1:12" ht="3" customHeight="1">
      <c r="A26" s="169"/>
      <c r="B26" s="170"/>
      <c r="C26" s="170"/>
      <c r="D26" s="170"/>
      <c r="L26" s="551"/>
    </row>
    <row r="27" spans="1:12" ht="16.5">
      <c r="A27" s="103" t="s">
        <v>176</v>
      </c>
      <c r="B27" s="160"/>
      <c r="C27" s="160"/>
      <c r="D27" s="171"/>
      <c r="L27" s="551"/>
    </row>
    <row r="28" spans="1:12" ht="16.5">
      <c r="A28" s="271" t="s">
        <v>402</v>
      </c>
      <c r="D28" s="487"/>
      <c r="L28" s="551"/>
    </row>
    <row r="29" ht="15">
      <c r="L29" s="225"/>
    </row>
    <row r="30" ht="15">
      <c r="L30" s="225"/>
    </row>
    <row r="31" ht="15">
      <c r="L31" s="225"/>
    </row>
    <row r="32" ht="15">
      <c r="L32" s="225"/>
    </row>
    <row r="33" ht="15">
      <c r="L33" s="225"/>
    </row>
    <row r="34" ht="15">
      <c r="L34" s="225"/>
    </row>
    <row r="35" ht="15">
      <c r="L35" s="225"/>
    </row>
    <row r="36" ht="15">
      <c r="L36" s="225"/>
    </row>
    <row r="37" ht="15">
      <c r="L37" s="225"/>
    </row>
    <row r="38" ht="15">
      <c r="L38" s="225"/>
    </row>
    <row r="39" ht="15">
      <c r="L39" s="225"/>
    </row>
    <row r="40" ht="15">
      <c r="L40" s="225"/>
    </row>
    <row r="41" ht="15">
      <c r="L41" s="225"/>
    </row>
    <row r="42" ht="15">
      <c r="L42" s="225"/>
    </row>
    <row r="43" ht="15">
      <c r="L43" s="225"/>
    </row>
    <row r="44" ht="15">
      <c r="L44" s="225"/>
    </row>
    <row r="45" ht="15">
      <c r="L45" s="225"/>
    </row>
    <row r="46" ht="15">
      <c r="L46" s="225"/>
    </row>
  </sheetData>
  <sheetProtection/>
  <mergeCells count="6">
    <mergeCell ref="L1:L28"/>
    <mergeCell ref="A5:A6"/>
    <mergeCell ref="B5:B6"/>
    <mergeCell ref="C5:C6"/>
    <mergeCell ref="D5:G5"/>
    <mergeCell ref="H5:K5"/>
  </mergeCells>
  <printOptions horizontalCentered="1"/>
  <pageMargins left="0.5" right="0" top="0.6" bottom="0.25" header="0.25" footer="0"/>
  <pageSetup horizontalDpi="600" verticalDpi="600" orientation="landscape" paperSize="9" scale="8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N47"/>
  <sheetViews>
    <sheetView zoomScalePageLayoutView="0" workbookViewId="0" topLeftCell="A1">
      <selection activeCell="D45" sqref="D45"/>
    </sheetView>
  </sheetViews>
  <sheetFormatPr defaultColWidth="9.140625" defaultRowHeight="12.75"/>
  <cols>
    <col min="1" max="1" width="22.00390625" style="3" customWidth="1"/>
    <col min="2" max="3" width="11.7109375" style="85" customWidth="1"/>
    <col min="4" max="4" width="11.140625" style="6" bestFit="1" customWidth="1"/>
    <col min="5" max="6" width="11.140625" style="3" bestFit="1" customWidth="1"/>
    <col min="7" max="7" width="11.421875" style="3" customWidth="1"/>
    <col min="8" max="10" width="11.140625" style="3" customWidth="1"/>
    <col min="11" max="11" width="11.421875" style="3" customWidth="1"/>
    <col min="12" max="12" width="5.421875" style="3" customWidth="1"/>
    <col min="13" max="16384" width="9.140625" style="3" customWidth="1"/>
  </cols>
  <sheetData>
    <row r="1" spans="1:12" ht="17.25" customHeight="1">
      <c r="A1" s="8" t="s">
        <v>426</v>
      </c>
      <c r="L1" s="551" t="s">
        <v>191</v>
      </c>
    </row>
    <row r="2" spans="1:12" ht="12.75" customHeight="1">
      <c r="A2" s="202"/>
      <c r="E2" s="384"/>
      <c r="F2" s="384"/>
      <c r="G2" s="384"/>
      <c r="H2" s="384"/>
      <c r="I2" s="384"/>
      <c r="J2" s="384"/>
      <c r="K2" s="384" t="s">
        <v>360</v>
      </c>
      <c r="L2" s="551"/>
    </row>
    <row r="3" spans="1:12" ht="3.75" customHeight="1">
      <c r="A3" s="25"/>
      <c r="D3" s="43"/>
      <c r="L3" s="551"/>
    </row>
    <row r="4" spans="1:12" ht="0.75" customHeight="1" hidden="1">
      <c r="A4" s="24"/>
      <c r="B4" s="99"/>
      <c r="C4" s="99"/>
      <c r="L4" s="551"/>
    </row>
    <row r="5" spans="1:12" ht="18" customHeight="1">
      <c r="A5" s="588" t="s">
        <v>34</v>
      </c>
      <c r="B5" s="552" t="s">
        <v>403</v>
      </c>
      <c r="C5" s="552" t="s">
        <v>378</v>
      </c>
      <c r="D5" s="557" t="s">
        <v>403</v>
      </c>
      <c r="E5" s="558"/>
      <c r="F5" s="558"/>
      <c r="G5" s="559"/>
      <c r="H5" s="557" t="s">
        <v>378</v>
      </c>
      <c r="I5" s="558"/>
      <c r="J5" s="558"/>
      <c r="K5" s="559"/>
      <c r="L5" s="551"/>
    </row>
    <row r="6" spans="1:12" ht="16.5" customHeight="1">
      <c r="A6" s="579"/>
      <c r="B6" s="553"/>
      <c r="C6" s="553"/>
      <c r="D6" s="44" t="s">
        <v>117</v>
      </c>
      <c r="E6" s="44" t="s">
        <v>119</v>
      </c>
      <c r="F6" s="44" t="s">
        <v>333</v>
      </c>
      <c r="G6" s="1" t="s">
        <v>3</v>
      </c>
      <c r="H6" s="94" t="s">
        <v>0</v>
      </c>
      <c r="I6" s="94" t="s">
        <v>119</v>
      </c>
      <c r="J6" s="140" t="s">
        <v>335</v>
      </c>
      <c r="K6" s="140" t="s">
        <v>422</v>
      </c>
      <c r="L6" s="551"/>
    </row>
    <row r="7" spans="1:12" ht="15.75" customHeight="1">
      <c r="A7" s="213" t="s">
        <v>145</v>
      </c>
      <c r="B7" s="157">
        <v>160996</v>
      </c>
      <c r="C7" s="157">
        <f>C8+C29+'Table 13 cont''d  '!C12+'Table 13 cont''d  '!C29+'Table 13 cont''d  '!C37</f>
        <v>165661</v>
      </c>
      <c r="D7" s="157">
        <v>36986</v>
      </c>
      <c r="E7" s="157">
        <v>40352</v>
      </c>
      <c r="F7" s="157">
        <v>38926</v>
      </c>
      <c r="G7" s="157">
        <v>44732</v>
      </c>
      <c r="H7" s="156">
        <f>H8+H29+'Table 13 cont''d  '!H12+'Table 13 cont''d  '!H29+'Table 13 cont''d  '!H37</f>
        <v>37744</v>
      </c>
      <c r="I7" s="156">
        <f>I8+I29+'Table 13 cont''d  '!I12+'Table 13 cont''d  '!I29+'Table 13 cont''d  '!I37</f>
        <v>38679</v>
      </c>
      <c r="J7" s="156">
        <f>J8+J29+'Table 13 cont''d  '!J12+'Table 13 cont''d  '!J29+'Table 13 cont''d  '!J37</f>
        <v>42038</v>
      </c>
      <c r="K7" s="156">
        <f aca="true" t="shared" si="0" ref="K7:K41">C7-SUM(H7+I7+J7)</f>
        <v>47200</v>
      </c>
      <c r="L7" s="551"/>
    </row>
    <row r="8" spans="1:12" ht="16.5" customHeight="1">
      <c r="A8" s="14" t="s">
        <v>126</v>
      </c>
      <c r="B8" s="254">
        <v>39391</v>
      </c>
      <c r="C8" s="254">
        <v>40347</v>
      </c>
      <c r="D8" s="303">
        <v>9455</v>
      </c>
      <c r="E8" s="303">
        <v>9430</v>
      </c>
      <c r="F8" s="303">
        <v>9005</v>
      </c>
      <c r="G8" s="303">
        <v>11501</v>
      </c>
      <c r="H8" s="254">
        <v>9410</v>
      </c>
      <c r="I8" s="305">
        <v>9381</v>
      </c>
      <c r="J8" s="305">
        <v>10400</v>
      </c>
      <c r="K8" s="303">
        <f t="shared" si="0"/>
        <v>11156</v>
      </c>
      <c r="L8" s="551"/>
    </row>
    <row r="9" spans="1:12" ht="15.75" customHeight="1">
      <c r="A9" s="65" t="s">
        <v>44</v>
      </c>
      <c r="B9" s="331">
        <v>341</v>
      </c>
      <c r="C9" s="331">
        <v>311</v>
      </c>
      <c r="D9" s="332">
        <v>75</v>
      </c>
      <c r="E9" s="332">
        <v>74</v>
      </c>
      <c r="F9" s="332">
        <v>116</v>
      </c>
      <c r="G9" s="332">
        <v>76</v>
      </c>
      <c r="H9" s="332">
        <v>76</v>
      </c>
      <c r="I9" s="404">
        <v>93</v>
      </c>
      <c r="J9" s="404">
        <v>62</v>
      </c>
      <c r="K9" s="332">
        <f t="shared" si="0"/>
        <v>80</v>
      </c>
      <c r="L9" s="551"/>
    </row>
    <row r="10" spans="1:12" ht="12" customHeight="1">
      <c r="A10" s="65" t="s">
        <v>45</v>
      </c>
      <c r="B10" s="331">
        <v>1329</v>
      </c>
      <c r="C10" s="331">
        <v>1111</v>
      </c>
      <c r="D10" s="332">
        <v>320</v>
      </c>
      <c r="E10" s="332">
        <v>320</v>
      </c>
      <c r="F10" s="332">
        <v>346</v>
      </c>
      <c r="G10" s="332">
        <v>343</v>
      </c>
      <c r="H10" s="332">
        <v>262</v>
      </c>
      <c r="I10" s="404">
        <v>252</v>
      </c>
      <c r="J10" s="404">
        <v>296</v>
      </c>
      <c r="K10" s="332">
        <f t="shared" si="0"/>
        <v>301</v>
      </c>
      <c r="L10" s="551"/>
    </row>
    <row r="11" spans="1:14" ht="12" customHeight="1">
      <c r="A11" s="65" t="s">
        <v>46</v>
      </c>
      <c r="B11" s="331">
        <v>1501</v>
      </c>
      <c r="C11" s="331">
        <v>303</v>
      </c>
      <c r="D11" s="332">
        <v>1048</v>
      </c>
      <c r="E11" s="332">
        <v>225</v>
      </c>
      <c r="F11" s="332">
        <v>89</v>
      </c>
      <c r="G11" s="332">
        <v>139</v>
      </c>
      <c r="H11" s="332">
        <v>68</v>
      </c>
      <c r="I11" s="404">
        <v>93</v>
      </c>
      <c r="J11" s="404">
        <v>68</v>
      </c>
      <c r="K11" s="332">
        <f t="shared" si="0"/>
        <v>74</v>
      </c>
      <c r="L11" s="551"/>
      <c r="N11" s="131"/>
    </row>
    <row r="12" spans="1:12" ht="12" customHeight="1">
      <c r="A12" s="65" t="s">
        <v>47</v>
      </c>
      <c r="B12" s="331">
        <v>70</v>
      </c>
      <c r="C12" s="331">
        <v>76</v>
      </c>
      <c r="D12" s="332">
        <v>23</v>
      </c>
      <c r="E12" s="332">
        <v>15</v>
      </c>
      <c r="F12" s="332">
        <v>16</v>
      </c>
      <c r="G12" s="332">
        <v>16</v>
      </c>
      <c r="H12" s="332">
        <v>20</v>
      </c>
      <c r="I12" s="404">
        <v>20</v>
      </c>
      <c r="J12" s="404">
        <v>13</v>
      </c>
      <c r="K12" s="332">
        <f t="shared" si="0"/>
        <v>23</v>
      </c>
      <c r="L12" s="551"/>
    </row>
    <row r="13" spans="1:12" ht="12" customHeight="1">
      <c r="A13" s="65" t="s">
        <v>48</v>
      </c>
      <c r="B13" s="331">
        <v>13363</v>
      </c>
      <c r="C13" s="331">
        <v>13367</v>
      </c>
      <c r="D13" s="332">
        <v>3205</v>
      </c>
      <c r="E13" s="332">
        <v>3032</v>
      </c>
      <c r="F13" s="332">
        <v>3108</v>
      </c>
      <c r="G13" s="332">
        <v>4018</v>
      </c>
      <c r="H13" s="331">
        <v>2981</v>
      </c>
      <c r="I13" s="355">
        <v>3059</v>
      </c>
      <c r="J13" s="355">
        <v>3568</v>
      </c>
      <c r="K13" s="332">
        <f t="shared" si="0"/>
        <v>3759</v>
      </c>
      <c r="L13" s="551"/>
    </row>
    <row r="14" spans="1:12" ht="12" customHeight="1">
      <c r="A14" s="65" t="s">
        <v>49</v>
      </c>
      <c r="B14" s="331">
        <v>3879</v>
      </c>
      <c r="C14" s="331">
        <v>4112</v>
      </c>
      <c r="D14" s="332">
        <v>895</v>
      </c>
      <c r="E14" s="332">
        <v>841</v>
      </c>
      <c r="F14" s="332">
        <v>1021</v>
      </c>
      <c r="G14" s="332">
        <v>1122</v>
      </c>
      <c r="H14" s="331">
        <v>917</v>
      </c>
      <c r="I14" s="355">
        <v>977</v>
      </c>
      <c r="J14" s="355">
        <v>995</v>
      </c>
      <c r="K14" s="332">
        <f t="shared" si="0"/>
        <v>1223</v>
      </c>
      <c r="L14" s="551"/>
    </row>
    <row r="15" spans="1:12" ht="12" customHeight="1">
      <c r="A15" s="65" t="s">
        <v>164</v>
      </c>
      <c r="B15" s="331">
        <v>170</v>
      </c>
      <c r="C15" s="331">
        <v>127</v>
      </c>
      <c r="D15" s="332">
        <v>37</v>
      </c>
      <c r="E15" s="332">
        <v>29</v>
      </c>
      <c r="F15" s="332">
        <v>40</v>
      </c>
      <c r="G15" s="332">
        <v>64</v>
      </c>
      <c r="H15" s="332">
        <v>34</v>
      </c>
      <c r="I15" s="404">
        <v>28</v>
      </c>
      <c r="J15" s="404">
        <v>27</v>
      </c>
      <c r="K15" s="332">
        <f t="shared" si="0"/>
        <v>38</v>
      </c>
      <c r="L15" s="551"/>
    </row>
    <row r="16" spans="1:12" ht="12" customHeight="1">
      <c r="A16" s="65" t="s">
        <v>50</v>
      </c>
      <c r="B16" s="331">
        <v>372</v>
      </c>
      <c r="C16" s="331">
        <v>401</v>
      </c>
      <c r="D16" s="332">
        <v>105</v>
      </c>
      <c r="E16" s="332">
        <v>84</v>
      </c>
      <c r="F16" s="332">
        <v>94</v>
      </c>
      <c r="G16" s="332">
        <v>89</v>
      </c>
      <c r="H16" s="332">
        <v>79</v>
      </c>
      <c r="I16" s="404">
        <v>82</v>
      </c>
      <c r="J16" s="404">
        <v>101</v>
      </c>
      <c r="K16" s="332">
        <f t="shared" si="0"/>
        <v>139</v>
      </c>
      <c r="L16" s="551"/>
    </row>
    <row r="17" spans="1:12" ht="12" customHeight="1">
      <c r="A17" s="65" t="s">
        <v>127</v>
      </c>
      <c r="B17" s="331">
        <v>197</v>
      </c>
      <c r="C17" s="331">
        <v>204</v>
      </c>
      <c r="D17" s="332">
        <v>21</v>
      </c>
      <c r="E17" s="332">
        <v>70</v>
      </c>
      <c r="F17" s="332">
        <v>50</v>
      </c>
      <c r="G17" s="332">
        <v>56</v>
      </c>
      <c r="H17" s="332">
        <v>36</v>
      </c>
      <c r="I17" s="404">
        <v>26</v>
      </c>
      <c r="J17" s="404">
        <v>40</v>
      </c>
      <c r="K17" s="332">
        <f t="shared" si="0"/>
        <v>102</v>
      </c>
      <c r="L17" s="551"/>
    </row>
    <row r="18" spans="1:12" ht="12" customHeight="1">
      <c r="A18" s="65" t="s">
        <v>51</v>
      </c>
      <c r="B18" s="331">
        <v>3172</v>
      </c>
      <c r="C18" s="331">
        <v>3604</v>
      </c>
      <c r="D18" s="332">
        <v>690</v>
      </c>
      <c r="E18" s="332">
        <v>828</v>
      </c>
      <c r="F18" s="332">
        <v>740</v>
      </c>
      <c r="G18" s="332">
        <v>914</v>
      </c>
      <c r="H18" s="332">
        <v>786</v>
      </c>
      <c r="I18" s="404">
        <v>889</v>
      </c>
      <c r="J18" s="404">
        <v>821</v>
      </c>
      <c r="K18" s="332">
        <f t="shared" si="0"/>
        <v>1108</v>
      </c>
      <c r="L18" s="551"/>
    </row>
    <row r="19" spans="1:12" ht="12" customHeight="1">
      <c r="A19" s="65" t="s">
        <v>52</v>
      </c>
      <c r="B19" s="331">
        <v>1755</v>
      </c>
      <c r="C19" s="331">
        <v>1227</v>
      </c>
      <c r="D19" s="332">
        <v>477</v>
      </c>
      <c r="E19" s="332">
        <v>629</v>
      </c>
      <c r="F19" s="332">
        <v>397</v>
      </c>
      <c r="G19" s="332">
        <v>252</v>
      </c>
      <c r="H19" s="332">
        <v>230</v>
      </c>
      <c r="I19" s="404">
        <v>385</v>
      </c>
      <c r="J19" s="404">
        <v>250</v>
      </c>
      <c r="K19" s="332">
        <f t="shared" si="0"/>
        <v>362</v>
      </c>
      <c r="L19" s="551"/>
    </row>
    <row r="20" spans="1:12" ht="12" customHeight="1">
      <c r="A20" s="65" t="s">
        <v>171</v>
      </c>
      <c r="B20" s="331">
        <v>292</v>
      </c>
      <c r="C20" s="331">
        <v>414</v>
      </c>
      <c r="D20" s="332">
        <v>69</v>
      </c>
      <c r="E20" s="332">
        <v>61</v>
      </c>
      <c r="F20" s="332">
        <v>97</v>
      </c>
      <c r="G20" s="332">
        <v>65</v>
      </c>
      <c r="H20" s="332">
        <v>74</v>
      </c>
      <c r="I20" s="404">
        <v>86</v>
      </c>
      <c r="J20" s="404">
        <v>104</v>
      </c>
      <c r="K20" s="332">
        <f t="shared" si="0"/>
        <v>150</v>
      </c>
      <c r="L20" s="551"/>
    </row>
    <row r="21" spans="1:12" ht="12" customHeight="1">
      <c r="A21" s="65" t="s">
        <v>53</v>
      </c>
      <c r="B21" s="331">
        <v>209</v>
      </c>
      <c r="C21" s="331">
        <v>466</v>
      </c>
      <c r="D21" s="332">
        <v>40</v>
      </c>
      <c r="E21" s="332">
        <v>31</v>
      </c>
      <c r="F21" s="332">
        <v>33</v>
      </c>
      <c r="G21" s="332">
        <v>105</v>
      </c>
      <c r="H21" s="332">
        <v>95</v>
      </c>
      <c r="I21" s="404">
        <v>83</v>
      </c>
      <c r="J21" s="404">
        <v>90</v>
      </c>
      <c r="K21" s="332">
        <f t="shared" si="0"/>
        <v>198</v>
      </c>
      <c r="L21" s="551"/>
    </row>
    <row r="22" spans="1:12" s="85" customFormat="1" ht="12" customHeight="1">
      <c r="A22" s="126" t="s">
        <v>60</v>
      </c>
      <c r="B22" s="331">
        <v>180</v>
      </c>
      <c r="C22" s="331">
        <v>260</v>
      </c>
      <c r="D22" s="331">
        <v>43</v>
      </c>
      <c r="E22" s="331">
        <v>15</v>
      </c>
      <c r="F22" s="331">
        <v>55</v>
      </c>
      <c r="G22" s="331">
        <v>67</v>
      </c>
      <c r="H22" s="331">
        <v>40</v>
      </c>
      <c r="I22" s="355">
        <v>68</v>
      </c>
      <c r="J22" s="355">
        <v>62</v>
      </c>
      <c r="K22" s="331">
        <f t="shared" si="0"/>
        <v>90</v>
      </c>
      <c r="L22" s="551"/>
    </row>
    <row r="23" spans="1:12" ht="12" customHeight="1">
      <c r="A23" s="65" t="s">
        <v>54</v>
      </c>
      <c r="B23" s="331">
        <v>5484</v>
      </c>
      <c r="C23" s="331">
        <v>6551</v>
      </c>
      <c r="D23" s="332">
        <v>741</v>
      </c>
      <c r="E23" s="332">
        <v>1438</v>
      </c>
      <c r="F23" s="332">
        <v>1039</v>
      </c>
      <c r="G23" s="332">
        <v>2266</v>
      </c>
      <c r="H23" s="332">
        <v>1713</v>
      </c>
      <c r="I23" s="404">
        <v>1449</v>
      </c>
      <c r="J23" s="404">
        <v>1997</v>
      </c>
      <c r="K23" s="332">
        <f t="shared" si="0"/>
        <v>1392</v>
      </c>
      <c r="L23" s="551"/>
    </row>
    <row r="24" spans="1:12" ht="12" customHeight="1">
      <c r="A24" s="65" t="s">
        <v>55</v>
      </c>
      <c r="B24" s="331">
        <v>241</v>
      </c>
      <c r="C24" s="331">
        <v>238</v>
      </c>
      <c r="D24" s="332">
        <v>33</v>
      </c>
      <c r="E24" s="332">
        <v>73</v>
      </c>
      <c r="F24" s="332">
        <v>64</v>
      </c>
      <c r="G24" s="332">
        <v>71</v>
      </c>
      <c r="H24" s="332">
        <v>43</v>
      </c>
      <c r="I24" s="404">
        <v>78</v>
      </c>
      <c r="J24" s="404">
        <v>53</v>
      </c>
      <c r="K24" s="332">
        <f t="shared" si="0"/>
        <v>64</v>
      </c>
      <c r="L24" s="551"/>
    </row>
    <row r="25" spans="1:12" ht="12" customHeight="1">
      <c r="A25" s="65" t="s">
        <v>128</v>
      </c>
      <c r="B25" s="331">
        <v>1369</v>
      </c>
      <c r="C25" s="331">
        <v>1389</v>
      </c>
      <c r="D25" s="332">
        <v>310</v>
      </c>
      <c r="E25" s="332">
        <v>369</v>
      </c>
      <c r="F25" s="332">
        <v>376</v>
      </c>
      <c r="G25" s="332">
        <v>314</v>
      </c>
      <c r="H25" s="332">
        <v>319</v>
      </c>
      <c r="I25" s="404">
        <v>348</v>
      </c>
      <c r="J25" s="404">
        <v>300</v>
      </c>
      <c r="K25" s="332">
        <f t="shared" si="0"/>
        <v>422</v>
      </c>
      <c r="L25" s="551"/>
    </row>
    <row r="26" spans="1:12" ht="12" customHeight="1">
      <c r="A26" s="65" t="s">
        <v>129</v>
      </c>
      <c r="B26" s="331">
        <v>1303</v>
      </c>
      <c r="C26" s="331">
        <v>1457</v>
      </c>
      <c r="D26" s="332">
        <v>349</v>
      </c>
      <c r="E26" s="332">
        <v>327</v>
      </c>
      <c r="F26" s="332">
        <v>293</v>
      </c>
      <c r="G26" s="332">
        <v>334</v>
      </c>
      <c r="H26" s="332">
        <v>284</v>
      </c>
      <c r="I26" s="404">
        <v>357</v>
      </c>
      <c r="J26" s="404">
        <v>411</v>
      </c>
      <c r="K26" s="332">
        <f t="shared" si="0"/>
        <v>405</v>
      </c>
      <c r="L26" s="551"/>
    </row>
    <row r="27" spans="1:12" ht="12" customHeight="1">
      <c r="A27" s="65" t="s">
        <v>56</v>
      </c>
      <c r="B27" s="331">
        <v>3230</v>
      </c>
      <c r="C27" s="331">
        <v>3560</v>
      </c>
      <c r="D27" s="332">
        <v>755</v>
      </c>
      <c r="E27" s="332">
        <v>765</v>
      </c>
      <c r="F27" s="332">
        <v>793</v>
      </c>
      <c r="G27" s="332">
        <v>917</v>
      </c>
      <c r="H27" s="331">
        <v>1096</v>
      </c>
      <c r="I27" s="355">
        <v>746</v>
      </c>
      <c r="J27" s="355">
        <v>871</v>
      </c>
      <c r="K27" s="332">
        <f t="shared" si="0"/>
        <v>847</v>
      </c>
      <c r="L27" s="551"/>
    </row>
    <row r="28" spans="1:12" ht="12" customHeight="1">
      <c r="A28" s="65" t="s">
        <v>61</v>
      </c>
      <c r="B28" s="332">
        <v>934</v>
      </c>
      <c r="C28" s="332">
        <f>C8-SUM(C9:C27)</f>
        <v>1169</v>
      </c>
      <c r="D28" s="332">
        <v>219</v>
      </c>
      <c r="E28" s="332">
        <v>204</v>
      </c>
      <c r="F28" s="332">
        <v>238</v>
      </c>
      <c r="G28" s="332">
        <v>273</v>
      </c>
      <c r="H28" s="331">
        <f>H8-SUM(H9:H27)</f>
        <v>257</v>
      </c>
      <c r="I28" s="331">
        <f>I8-SUM(I9:I27)</f>
        <v>262</v>
      </c>
      <c r="J28" s="331">
        <f>J8-SUM(J9:J27)</f>
        <v>271</v>
      </c>
      <c r="K28" s="332">
        <f t="shared" si="0"/>
        <v>379</v>
      </c>
      <c r="L28" s="551"/>
    </row>
    <row r="29" spans="1:12" ht="12.75" customHeight="1">
      <c r="A29" s="14" t="s">
        <v>122</v>
      </c>
      <c r="B29" s="254">
        <v>90506</v>
      </c>
      <c r="C29" s="254">
        <v>93837</v>
      </c>
      <c r="D29" s="303">
        <v>20369</v>
      </c>
      <c r="E29" s="303">
        <v>23347</v>
      </c>
      <c r="F29" s="303">
        <v>22140</v>
      </c>
      <c r="G29" s="303">
        <v>24650</v>
      </c>
      <c r="H29" s="254">
        <v>20729</v>
      </c>
      <c r="I29" s="305">
        <v>21731</v>
      </c>
      <c r="J29" s="305">
        <v>23641</v>
      </c>
      <c r="K29" s="303">
        <f t="shared" si="0"/>
        <v>27736</v>
      </c>
      <c r="L29" s="551"/>
    </row>
    <row r="30" spans="1:12" ht="11.25" customHeight="1">
      <c r="A30" s="65" t="s">
        <v>130</v>
      </c>
      <c r="B30" s="331">
        <v>25834</v>
      </c>
      <c r="C30" s="331">
        <v>24313</v>
      </c>
      <c r="D30" s="332">
        <v>4656</v>
      </c>
      <c r="E30" s="332">
        <v>6976</v>
      </c>
      <c r="F30" s="332">
        <v>6789</v>
      </c>
      <c r="G30" s="332">
        <v>7413</v>
      </c>
      <c r="H30" s="332">
        <v>4533</v>
      </c>
      <c r="I30" s="404">
        <v>6104</v>
      </c>
      <c r="J30" s="404">
        <v>6093</v>
      </c>
      <c r="K30" s="332">
        <f t="shared" si="0"/>
        <v>7583</v>
      </c>
      <c r="L30" s="551"/>
    </row>
    <row r="31" spans="1:12" ht="15" customHeight="1">
      <c r="A31" s="65" t="s">
        <v>365</v>
      </c>
      <c r="B31" s="331">
        <v>1453</v>
      </c>
      <c r="C31" s="331">
        <v>695</v>
      </c>
      <c r="D31" s="332">
        <v>621</v>
      </c>
      <c r="E31" s="332">
        <v>327</v>
      </c>
      <c r="F31" s="332">
        <v>274</v>
      </c>
      <c r="G31" s="332">
        <v>231</v>
      </c>
      <c r="H31" s="332">
        <v>152</v>
      </c>
      <c r="I31" s="404">
        <v>168</v>
      </c>
      <c r="J31" s="404">
        <v>192</v>
      </c>
      <c r="K31" s="332">
        <f t="shared" si="0"/>
        <v>183</v>
      </c>
      <c r="L31" s="551"/>
    </row>
    <row r="32" spans="1:12" ht="12" customHeight="1">
      <c r="A32" s="65" t="s">
        <v>57</v>
      </c>
      <c r="B32" s="331">
        <v>37191</v>
      </c>
      <c r="C32" s="331">
        <v>40035</v>
      </c>
      <c r="D32" s="332">
        <v>9137</v>
      </c>
      <c r="E32" s="332">
        <v>9802</v>
      </c>
      <c r="F32" s="332">
        <v>8391</v>
      </c>
      <c r="G32" s="332">
        <v>9861</v>
      </c>
      <c r="H32" s="332">
        <v>10446</v>
      </c>
      <c r="I32" s="404">
        <v>9583</v>
      </c>
      <c r="J32" s="404">
        <v>9493</v>
      </c>
      <c r="K32" s="332">
        <f t="shared" si="0"/>
        <v>10513</v>
      </c>
      <c r="L32" s="551"/>
    </row>
    <row r="33" spans="1:12" ht="12" customHeight="1">
      <c r="A33" s="65" t="s">
        <v>131</v>
      </c>
      <c r="B33" s="331">
        <v>2736</v>
      </c>
      <c r="C33" s="331">
        <v>2793</v>
      </c>
      <c r="D33" s="332">
        <v>646</v>
      </c>
      <c r="E33" s="332">
        <v>620</v>
      </c>
      <c r="F33" s="332">
        <v>766</v>
      </c>
      <c r="G33" s="332">
        <v>704</v>
      </c>
      <c r="H33" s="332">
        <v>544</v>
      </c>
      <c r="I33" s="404">
        <v>677</v>
      </c>
      <c r="J33" s="404">
        <v>685</v>
      </c>
      <c r="K33" s="332">
        <f t="shared" si="0"/>
        <v>887</v>
      </c>
      <c r="L33" s="551"/>
    </row>
    <row r="34" spans="1:12" ht="12" customHeight="1">
      <c r="A34" s="65" t="s">
        <v>165</v>
      </c>
      <c r="B34" s="331">
        <v>15</v>
      </c>
      <c r="C34" s="331">
        <v>14</v>
      </c>
      <c r="D34" s="332">
        <v>2</v>
      </c>
      <c r="E34" s="332">
        <v>4</v>
      </c>
      <c r="F34" s="332">
        <v>7</v>
      </c>
      <c r="G34" s="332">
        <v>2</v>
      </c>
      <c r="H34" s="332">
        <v>5</v>
      </c>
      <c r="I34" s="404">
        <v>5</v>
      </c>
      <c r="J34" s="404">
        <v>3</v>
      </c>
      <c r="K34" s="332">
        <f t="shared" si="0"/>
        <v>1</v>
      </c>
      <c r="L34" s="551"/>
    </row>
    <row r="35" spans="1:12" ht="12" customHeight="1">
      <c r="A35" s="65" t="s">
        <v>132</v>
      </c>
      <c r="B35" s="331">
        <v>4086</v>
      </c>
      <c r="C35" s="331">
        <v>3913</v>
      </c>
      <c r="D35" s="332">
        <v>935</v>
      </c>
      <c r="E35" s="332">
        <v>1044</v>
      </c>
      <c r="F35" s="332">
        <v>1071</v>
      </c>
      <c r="G35" s="332">
        <v>1036</v>
      </c>
      <c r="H35" s="332">
        <v>790</v>
      </c>
      <c r="I35" s="404">
        <v>876</v>
      </c>
      <c r="J35" s="404">
        <v>993</v>
      </c>
      <c r="K35" s="332">
        <f t="shared" si="0"/>
        <v>1254</v>
      </c>
      <c r="L35" s="551"/>
    </row>
    <row r="36" spans="1:12" ht="12" customHeight="1">
      <c r="A36" s="65" t="s">
        <v>133</v>
      </c>
      <c r="B36" s="331">
        <v>2603</v>
      </c>
      <c r="C36" s="331">
        <v>3161</v>
      </c>
      <c r="D36" s="332">
        <v>596</v>
      </c>
      <c r="E36" s="332">
        <v>664</v>
      </c>
      <c r="F36" s="332">
        <v>613</v>
      </c>
      <c r="G36" s="332">
        <v>730</v>
      </c>
      <c r="H36" s="332">
        <v>461</v>
      </c>
      <c r="I36" s="404">
        <v>578</v>
      </c>
      <c r="J36" s="404">
        <v>762</v>
      </c>
      <c r="K36" s="332">
        <f t="shared" si="0"/>
        <v>1360</v>
      </c>
      <c r="L36" s="551"/>
    </row>
    <row r="37" spans="1:12" ht="12" customHeight="1">
      <c r="A37" s="65" t="s">
        <v>58</v>
      </c>
      <c r="B37" s="331">
        <v>4278</v>
      </c>
      <c r="C37" s="331">
        <v>3903</v>
      </c>
      <c r="D37" s="332">
        <v>1063</v>
      </c>
      <c r="E37" s="332">
        <v>977</v>
      </c>
      <c r="F37" s="332">
        <v>1018</v>
      </c>
      <c r="G37" s="332">
        <v>1220</v>
      </c>
      <c r="H37" s="332">
        <v>917</v>
      </c>
      <c r="I37" s="404">
        <v>892</v>
      </c>
      <c r="J37" s="404">
        <v>959</v>
      </c>
      <c r="K37" s="332">
        <f t="shared" si="0"/>
        <v>1135</v>
      </c>
      <c r="L37" s="551"/>
    </row>
    <row r="38" spans="1:12" ht="12" customHeight="1">
      <c r="A38" s="65" t="s">
        <v>187</v>
      </c>
      <c r="B38" s="331">
        <v>27</v>
      </c>
      <c r="C38" s="331">
        <v>28</v>
      </c>
      <c r="D38" s="332">
        <v>5</v>
      </c>
      <c r="E38" s="332">
        <v>6</v>
      </c>
      <c r="F38" s="332">
        <v>10</v>
      </c>
      <c r="G38" s="332">
        <v>6</v>
      </c>
      <c r="H38" s="332">
        <v>11</v>
      </c>
      <c r="I38" s="404">
        <v>5</v>
      </c>
      <c r="J38" s="404">
        <v>5</v>
      </c>
      <c r="K38" s="332">
        <f t="shared" si="0"/>
        <v>7</v>
      </c>
      <c r="L38" s="551"/>
    </row>
    <row r="39" spans="1:12" ht="12" customHeight="1">
      <c r="A39" s="65" t="s">
        <v>59</v>
      </c>
      <c r="B39" s="331">
        <v>817</v>
      </c>
      <c r="C39" s="331">
        <v>880</v>
      </c>
      <c r="D39" s="332">
        <v>248</v>
      </c>
      <c r="E39" s="332">
        <v>193</v>
      </c>
      <c r="F39" s="332">
        <v>170</v>
      </c>
      <c r="G39" s="332">
        <v>206</v>
      </c>
      <c r="H39" s="332">
        <v>181</v>
      </c>
      <c r="I39" s="404">
        <v>203</v>
      </c>
      <c r="J39" s="404">
        <v>281</v>
      </c>
      <c r="K39" s="332">
        <f t="shared" si="0"/>
        <v>215</v>
      </c>
      <c r="L39" s="551"/>
    </row>
    <row r="40" spans="1:12" s="85" customFormat="1" ht="12" customHeight="1">
      <c r="A40" s="126" t="s">
        <v>134</v>
      </c>
      <c r="B40" s="331">
        <v>129</v>
      </c>
      <c r="C40" s="331">
        <v>174</v>
      </c>
      <c r="D40" s="331">
        <v>25</v>
      </c>
      <c r="E40" s="331">
        <v>38</v>
      </c>
      <c r="F40" s="331">
        <v>39</v>
      </c>
      <c r="G40" s="331">
        <v>27</v>
      </c>
      <c r="H40" s="331">
        <v>17</v>
      </c>
      <c r="I40" s="355">
        <v>93</v>
      </c>
      <c r="J40" s="355">
        <v>30</v>
      </c>
      <c r="K40" s="331">
        <f t="shared" si="0"/>
        <v>34</v>
      </c>
      <c r="L40" s="551"/>
    </row>
    <row r="41" spans="1:12" s="85" customFormat="1" ht="12" customHeight="1">
      <c r="A41" s="214" t="s">
        <v>135</v>
      </c>
      <c r="B41" s="354">
        <v>167</v>
      </c>
      <c r="C41" s="354">
        <v>189</v>
      </c>
      <c r="D41" s="354">
        <v>17</v>
      </c>
      <c r="E41" s="354">
        <v>20</v>
      </c>
      <c r="F41" s="354">
        <v>108</v>
      </c>
      <c r="G41" s="354">
        <v>22</v>
      </c>
      <c r="H41" s="354">
        <v>18</v>
      </c>
      <c r="I41" s="412">
        <v>17</v>
      </c>
      <c r="J41" s="412">
        <v>85</v>
      </c>
      <c r="K41" s="354">
        <f t="shared" si="0"/>
        <v>69</v>
      </c>
      <c r="L41" s="551"/>
    </row>
    <row r="42" spans="1:12" ht="16.5" customHeight="1">
      <c r="A42" s="9" t="s">
        <v>177</v>
      </c>
      <c r="B42" s="127"/>
      <c r="C42" s="127"/>
      <c r="L42" s="551"/>
    </row>
    <row r="43" spans="1:12" ht="16.5" customHeight="1">
      <c r="A43" s="271" t="s">
        <v>402</v>
      </c>
      <c r="B43" s="85" t="s">
        <v>443</v>
      </c>
      <c r="C43" s="127"/>
      <c r="L43" s="551"/>
    </row>
    <row r="44" ht="12.75">
      <c r="L44" s="226"/>
    </row>
    <row r="45" ht="12.75">
      <c r="L45" s="226"/>
    </row>
    <row r="46" ht="12.75">
      <c r="L46" s="226"/>
    </row>
    <row r="47" ht="12.75">
      <c r="L47" s="223"/>
    </row>
  </sheetData>
  <sheetProtection/>
  <mergeCells count="6">
    <mergeCell ref="L1:L43"/>
    <mergeCell ref="A5:A6"/>
    <mergeCell ref="B5:B6"/>
    <mergeCell ref="C5:C6"/>
    <mergeCell ref="D5:G5"/>
    <mergeCell ref="H5:K5"/>
  </mergeCells>
  <printOptions horizontalCentered="1"/>
  <pageMargins left="0.5" right="0" top="0.75" bottom="0.25" header="0.25" footer="0"/>
  <pageSetup horizontalDpi="600" verticalDpi="600" orientation="landscape" paperSize="9" scale="9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O45"/>
  <sheetViews>
    <sheetView zoomScalePageLayoutView="0" workbookViewId="0" topLeftCell="A1">
      <selection activeCell="B1" sqref="B1:B16384"/>
    </sheetView>
  </sheetViews>
  <sheetFormatPr defaultColWidth="9.140625" defaultRowHeight="12.75"/>
  <cols>
    <col min="1" max="1" width="21.57421875" style="3" customWidth="1"/>
    <col min="2" max="2" width="11.57421875" style="85" customWidth="1"/>
    <col min="3" max="3" width="14.00390625" style="85" customWidth="1"/>
    <col min="4" max="4" width="12.28125" style="6" customWidth="1"/>
    <col min="5" max="5" width="11.140625" style="3" bestFit="1" customWidth="1"/>
    <col min="6" max="6" width="11.8515625" style="3" customWidth="1"/>
    <col min="7" max="7" width="10.7109375" style="3" customWidth="1"/>
    <col min="8" max="8" width="10.421875" style="3" customWidth="1"/>
    <col min="9" max="9" width="10.8515625" style="3" customWidth="1"/>
    <col min="10" max="10" width="11.28125" style="3" customWidth="1"/>
    <col min="11" max="11" width="11.8515625" style="3" customWidth="1"/>
    <col min="12" max="12" width="6.57421875" style="256" customWidth="1"/>
    <col min="13" max="16384" width="9.140625" style="3" customWidth="1"/>
  </cols>
  <sheetData>
    <row r="1" spans="1:12" ht="18.75" customHeight="1">
      <c r="A1" s="8" t="s">
        <v>425</v>
      </c>
      <c r="D1" s="43"/>
      <c r="L1" s="551" t="s">
        <v>257</v>
      </c>
    </row>
    <row r="2" spans="1:12" ht="13.5" customHeight="1">
      <c r="A2" s="202"/>
      <c r="E2" s="384"/>
      <c r="F2" s="384"/>
      <c r="G2" s="384"/>
      <c r="H2" s="384"/>
      <c r="I2" s="384"/>
      <c r="J2" s="384"/>
      <c r="K2" s="384" t="s">
        <v>379</v>
      </c>
      <c r="L2" s="551"/>
    </row>
    <row r="3" spans="1:12" ht="7.5" customHeight="1">
      <c r="A3" s="25"/>
      <c r="D3" s="181"/>
      <c r="L3" s="551"/>
    </row>
    <row r="4" spans="1:12" ht="14.25" customHeight="1">
      <c r="A4" s="588" t="s">
        <v>34</v>
      </c>
      <c r="B4" s="552" t="s">
        <v>403</v>
      </c>
      <c r="C4" s="552" t="s">
        <v>378</v>
      </c>
      <c r="D4" s="557" t="s">
        <v>403</v>
      </c>
      <c r="E4" s="558"/>
      <c r="F4" s="558"/>
      <c r="G4" s="559"/>
      <c r="H4" s="557" t="s">
        <v>378</v>
      </c>
      <c r="I4" s="558"/>
      <c r="J4" s="558"/>
      <c r="K4" s="559"/>
      <c r="L4" s="551"/>
    </row>
    <row r="5" spans="1:12" ht="14.25" customHeight="1">
      <c r="A5" s="579"/>
      <c r="B5" s="553"/>
      <c r="C5" s="553"/>
      <c r="D5" s="215" t="s">
        <v>117</v>
      </c>
      <c r="E5" s="44" t="s">
        <v>119</v>
      </c>
      <c r="F5" s="215" t="s">
        <v>333</v>
      </c>
      <c r="G5" s="1" t="s">
        <v>3</v>
      </c>
      <c r="H5" s="44" t="s">
        <v>0</v>
      </c>
      <c r="I5" s="44" t="s">
        <v>119</v>
      </c>
      <c r="J5" s="215" t="s">
        <v>333</v>
      </c>
      <c r="K5" s="215" t="s">
        <v>415</v>
      </c>
      <c r="L5" s="551"/>
    </row>
    <row r="6" spans="1:12" ht="12" customHeight="1">
      <c r="A6" s="15" t="s">
        <v>258</v>
      </c>
      <c r="B6" s="216"/>
      <c r="C6" s="216"/>
      <c r="D6" s="182"/>
      <c r="E6" s="182"/>
      <c r="F6" s="182"/>
      <c r="G6" s="182"/>
      <c r="H6" s="135"/>
      <c r="I6" s="413"/>
      <c r="J6" s="413"/>
      <c r="K6" s="135"/>
      <c r="L6" s="551"/>
    </row>
    <row r="7" spans="1:12" ht="12" customHeight="1">
      <c r="A7" s="65" t="s">
        <v>259</v>
      </c>
      <c r="B7" s="331">
        <v>1055</v>
      </c>
      <c r="C7" s="331">
        <v>1063</v>
      </c>
      <c r="D7" s="332">
        <v>273</v>
      </c>
      <c r="E7" s="332">
        <v>227</v>
      </c>
      <c r="F7" s="332">
        <v>257</v>
      </c>
      <c r="G7" s="332">
        <v>298</v>
      </c>
      <c r="H7" s="332">
        <v>229</v>
      </c>
      <c r="I7" s="404">
        <v>261</v>
      </c>
      <c r="J7" s="404">
        <v>289</v>
      </c>
      <c r="K7" s="332">
        <f>C7-SUM(H7+I7+J7)</f>
        <v>284</v>
      </c>
      <c r="L7" s="551"/>
    </row>
    <row r="8" spans="1:12" ht="12" customHeight="1">
      <c r="A8" s="65" t="s">
        <v>260</v>
      </c>
      <c r="B8" s="331">
        <v>3195</v>
      </c>
      <c r="C8" s="331">
        <v>3445</v>
      </c>
      <c r="D8" s="332">
        <v>696</v>
      </c>
      <c r="E8" s="332">
        <v>845</v>
      </c>
      <c r="F8" s="332">
        <v>722</v>
      </c>
      <c r="G8" s="332">
        <v>932</v>
      </c>
      <c r="H8" s="332">
        <v>784</v>
      </c>
      <c r="I8" s="404">
        <v>739</v>
      </c>
      <c r="J8" s="404">
        <v>889</v>
      </c>
      <c r="K8" s="332">
        <f aca="true" t="shared" si="0" ref="K8:K40">C8-SUM(H8+I8+J8)</f>
        <v>1033</v>
      </c>
      <c r="L8" s="551"/>
    </row>
    <row r="9" spans="1:12" ht="12" customHeight="1">
      <c r="A9" s="65" t="s">
        <v>261</v>
      </c>
      <c r="B9" s="331">
        <v>2879</v>
      </c>
      <c r="C9" s="331">
        <v>2842</v>
      </c>
      <c r="D9" s="332">
        <v>650</v>
      </c>
      <c r="E9" s="332">
        <v>722</v>
      </c>
      <c r="F9" s="332">
        <v>744</v>
      </c>
      <c r="G9" s="332">
        <v>763</v>
      </c>
      <c r="H9" s="332">
        <v>728</v>
      </c>
      <c r="I9" s="404">
        <v>722</v>
      </c>
      <c r="J9" s="404">
        <v>621</v>
      </c>
      <c r="K9" s="332">
        <f t="shared" si="0"/>
        <v>771</v>
      </c>
      <c r="L9" s="551"/>
    </row>
    <row r="10" spans="1:12" ht="12" customHeight="1">
      <c r="A10" s="65" t="s">
        <v>262</v>
      </c>
      <c r="B10" s="331">
        <v>447</v>
      </c>
      <c r="C10" s="331">
        <v>2644</v>
      </c>
      <c r="D10" s="332">
        <v>85</v>
      </c>
      <c r="E10" s="332">
        <v>96</v>
      </c>
      <c r="F10" s="332">
        <v>122</v>
      </c>
      <c r="G10" s="332">
        <v>144</v>
      </c>
      <c r="H10" s="332">
        <v>93</v>
      </c>
      <c r="I10" s="404">
        <v>103</v>
      </c>
      <c r="J10" s="404">
        <v>1144</v>
      </c>
      <c r="K10" s="332">
        <f t="shared" si="0"/>
        <v>1304</v>
      </c>
      <c r="L10" s="551"/>
    </row>
    <row r="11" spans="1:12" ht="12" customHeight="1">
      <c r="A11" s="65" t="s">
        <v>61</v>
      </c>
      <c r="B11" s="331">
        <f>'Table 13  '!B29-SUM('Table 13  '!B30:B41)-SUM('Table 13 cont''d  '!B7:B10)</f>
        <v>3594</v>
      </c>
      <c r="C11" s="331">
        <f>'Table 13  '!C29-SUM('Table 13  '!C30:C41)-SUM('Table 13 cont''d  '!C7:C10)</f>
        <v>3745</v>
      </c>
      <c r="D11" s="332">
        <v>714</v>
      </c>
      <c r="E11" s="332">
        <v>786</v>
      </c>
      <c r="F11" s="332">
        <v>1039</v>
      </c>
      <c r="G11" s="332">
        <v>1055</v>
      </c>
      <c r="H11" s="332">
        <f>'Table 13  '!H29-SUM('Table 13  '!H30:H41)-SUM('Table 13 cont''d  '!H7:H10)</f>
        <v>820</v>
      </c>
      <c r="I11" s="332">
        <f>'Table 13  '!I29-SUM('Table 13  '!I30:I41)-SUM('Table 13 cont''d  '!I7:I10)</f>
        <v>705</v>
      </c>
      <c r="J11" s="332">
        <f>'Table 13  '!J29-SUM('Table 13  '!J30:J41)-SUM('Table 13 cont''d  '!J7:J10)</f>
        <v>1117</v>
      </c>
      <c r="K11" s="332">
        <f t="shared" si="0"/>
        <v>1103</v>
      </c>
      <c r="L11" s="551"/>
    </row>
    <row r="12" spans="1:12" ht="12" customHeight="1">
      <c r="A12" s="14" t="s">
        <v>123</v>
      </c>
      <c r="B12" s="254">
        <v>17383</v>
      </c>
      <c r="C12" s="254">
        <v>17789</v>
      </c>
      <c r="D12" s="303">
        <v>3953</v>
      </c>
      <c r="E12" s="303">
        <v>4059</v>
      </c>
      <c r="F12" s="303">
        <v>4240</v>
      </c>
      <c r="G12" s="303">
        <v>5131</v>
      </c>
      <c r="H12" s="254">
        <v>4180</v>
      </c>
      <c r="I12" s="305">
        <v>4370</v>
      </c>
      <c r="J12" s="305">
        <v>4147</v>
      </c>
      <c r="K12" s="303">
        <f t="shared" si="0"/>
        <v>5092</v>
      </c>
      <c r="L12" s="551"/>
    </row>
    <row r="13" spans="1:12" s="85" customFormat="1" ht="12" customHeight="1">
      <c r="A13" s="126" t="s">
        <v>263</v>
      </c>
      <c r="B13" s="331">
        <v>30</v>
      </c>
      <c r="C13" s="331">
        <v>39</v>
      </c>
      <c r="D13" s="331">
        <v>4</v>
      </c>
      <c r="E13" s="331">
        <v>9</v>
      </c>
      <c r="F13" s="331">
        <v>9</v>
      </c>
      <c r="G13" s="331">
        <v>8</v>
      </c>
      <c r="H13" s="331">
        <v>6</v>
      </c>
      <c r="I13" s="355">
        <v>7</v>
      </c>
      <c r="J13" s="355">
        <v>9</v>
      </c>
      <c r="K13" s="331">
        <f t="shared" si="0"/>
        <v>17</v>
      </c>
      <c r="L13" s="551"/>
    </row>
    <row r="14" spans="1:12" s="85" customFormat="1" ht="12" customHeight="1">
      <c r="A14" s="126" t="s">
        <v>264</v>
      </c>
      <c r="B14" s="331">
        <v>24</v>
      </c>
      <c r="C14" s="331">
        <v>32</v>
      </c>
      <c r="D14" s="331">
        <v>4</v>
      </c>
      <c r="E14" s="331">
        <v>7</v>
      </c>
      <c r="F14" s="331">
        <v>6</v>
      </c>
      <c r="G14" s="331">
        <v>7</v>
      </c>
      <c r="H14" s="331">
        <v>5</v>
      </c>
      <c r="I14" s="355">
        <v>8</v>
      </c>
      <c r="J14" s="355">
        <v>9</v>
      </c>
      <c r="K14" s="331">
        <f t="shared" si="0"/>
        <v>10</v>
      </c>
      <c r="L14" s="551"/>
    </row>
    <row r="15" spans="1:14" s="85" customFormat="1" ht="12" customHeight="1">
      <c r="A15" s="126" t="s">
        <v>265</v>
      </c>
      <c r="B15" s="331">
        <v>1124</v>
      </c>
      <c r="C15" s="331">
        <v>1085</v>
      </c>
      <c r="D15" s="331">
        <v>298</v>
      </c>
      <c r="E15" s="331">
        <v>276</v>
      </c>
      <c r="F15" s="331">
        <v>250</v>
      </c>
      <c r="G15" s="331">
        <v>300</v>
      </c>
      <c r="H15" s="331">
        <v>211</v>
      </c>
      <c r="I15" s="355">
        <v>256</v>
      </c>
      <c r="J15" s="355">
        <v>277</v>
      </c>
      <c r="K15" s="331">
        <f t="shared" si="0"/>
        <v>341</v>
      </c>
      <c r="L15" s="551"/>
      <c r="N15" s="266"/>
    </row>
    <row r="16" spans="1:14" ht="12" customHeight="1">
      <c r="A16" s="65" t="s">
        <v>266</v>
      </c>
      <c r="B16" s="331">
        <v>1560</v>
      </c>
      <c r="C16" s="331">
        <v>1375</v>
      </c>
      <c r="D16" s="332">
        <v>261</v>
      </c>
      <c r="E16" s="332">
        <v>415</v>
      </c>
      <c r="F16" s="332">
        <v>443</v>
      </c>
      <c r="G16" s="332">
        <v>441</v>
      </c>
      <c r="H16" s="332">
        <v>410</v>
      </c>
      <c r="I16" s="404">
        <v>255</v>
      </c>
      <c r="J16" s="404">
        <v>296</v>
      </c>
      <c r="K16" s="332">
        <f t="shared" si="0"/>
        <v>414</v>
      </c>
      <c r="L16" s="551"/>
      <c r="N16" s="265"/>
    </row>
    <row r="17" spans="1:12" ht="12" customHeight="1">
      <c r="A17" s="65" t="s">
        <v>267</v>
      </c>
      <c r="B17" s="331">
        <v>631</v>
      </c>
      <c r="C17" s="331">
        <v>751</v>
      </c>
      <c r="D17" s="332">
        <v>197</v>
      </c>
      <c r="E17" s="332">
        <v>142</v>
      </c>
      <c r="F17" s="332">
        <v>145</v>
      </c>
      <c r="G17" s="332">
        <v>147</v>
      </c>
      <c r="H17" s="332">
        <v>121</v>
      </c>
      <c r="I17" s="404">
        <v>183</v>
      </c>
      <c r="J17" s="404">
        <v>201</v>
      </c>
      <c r="K17" s="332">
        <f t="shared" si="0"/>
        <v>246</v>
      </c>
      <c r="L17" s="551"/>
    </row>
    <row r="18" spans="1:12" s="85" customFormat="1" ht="12" customHeight="1">
      <c r="A18" s="126" t="s">
        <v>268</v>
      </c>
      <c r="B18" s="331">
        <v>7</v>
      </c>
      <c r="C18" s="331">
        <v>5</v>
      </c>
      <c r="D18" s="376">
        <v>0</v>
      </c>
      <c r="E18" s="376">
        <v>0</v>
      </c>
      <c r="F18" s="331">
        <v>7</v>
      </c>
      <c r="G18" s="376">
        <v>0</v>
      </c>
      <c r="H18" s="332">
        <v>2</v>
      </c>
      <c r="I18" s="404">
        <v>2</v>
      </c>
      <c r="J18" s="376">
        <v>0</v>
      </c>
      <c r="K18" s="332">
        <f t="shared" si="0"/>
        <v>1</v>
      </c>
      <c r="L18" s="551"/>
    </row>
    <row r="19" spans="1:12" ht="12" customHeight="1">
      <c r="A19" s="65" t="s">
        <v>269</v>
      </c>
      <c r="B19" s="331">
        <v>379</v>
      </c>
      <c r="C19" s="331">
        <v>230</v>
      </c>
      <c r="D19" s="332">
        <v>83</v>
      </c>
      <c r="E19" s="332">
        <v>90</v>
      </c>
      <c r="F19" s="332">
        <v>101</v>
      </c>
      <c r="G19" s="332">
        <v>105</v>
      </c>
      <c r="H19" s="332">
        <v>31</v>
      </c>
      <c r="I19" s="404">
        <v>52</v>
      </c>
      <c r="J19" s="404">
        <v>65</v>
      </c>
      <c r="K19" s="332">
        <f t="shared" si="0"/>
        <v>82</v>
      </c>
      <c r="L19" s="551"/>
    </row>
    <row r="20" spans="1:12" ht="12" customHeight="1">
      <c r="A20" s="65" t="s">
        <v>270</v>
      </c>
      <c r="B20" s="331">
        <v>823</v>
      </c>
      <c r="C20" s="331">
        <v>567</v>
      </c>
      <c r="D20" s="332">
        <v>566</v>
      </c>
      <c r="E20" s="332">
        <v>59</v>
      </c>
      <c r="F20" s="332">
        <v>70</v>
      </c>
      <c r="G20" s="332">
        <v>128</v>
      </c>
      <c r="H20" s="332">
        <v>134</v>
      </c>
      <c r="I20" s="404">
        <v>124</v>
      </c>
      <c r="J20" s="404">
        <v>169</v>
      </c>
      <c r="K20" s="332">
        <f t="shared" si="0"/>
        <v>140</v>
      </c>
      <c r="L20" s="551"/>
    </row>
    <row r="21" spans="1:12" ht="12" customHeight="1">
      <c r="A21" s="65" t="s">
        <v>271</v>
      </c>
      <c r="B21" s="331">
        <v>142</v>
      </c>
      <c r="C21" s="331">
        <v>176</v>
      </c>
      <c r="D21" s="332">
        <v>32</v>
      </c>
      <c r="E21" s="332">
        <v>27</v>
      </c>
      <c r="F21" s="332">
        <v>27</v>
      </c>
      <c r="G21" s="332">
        <v>56</v>
      </c>
      <c r="H21" s="332">
        <v>27</v>
      </c>
      <c r="I21" s="404">
        <v>32</v>
      </c>
      <c r="J21" s="404">
        <v>78</v>
      </c>
      <c r="K21" s="332">
        <f t="shared" si="0"/>
        <v>39</v>
      </c>
      <c r="L21" s="551"/>
    </row>
    <row r="22" spans="1:12" ht="12" customHeight="1">
      <c r="A22" s="65" t="s">
        <v>272</v>
      </c>
      <c r="B22" s="331">
        <v>490</v>
      </c>
      <c r="C22" s="331">
        <v>1474</v>
      </c>
      <c r="D22" s="331">
        <v>76</v>
      </c>
      <c r="E22" s="331">
        <v>16</v>
      </c>
      <c r="F22" s="331">
        <v>118</v>
      </c>
      <c r="G22" s="331">
        <v>280</v>
      </c>
      <c r="H22" s="331">
        <v>200</v>
      </c>
      <c r="I22" s="355">
        <v>520</v>
      </c>
      <c r="J22" s="355">
        <v>343</v>
      </c>
      <c r="K22" s="331">
        <f t="shared" si="0"/>
        <v>411</v>
      </c>
      <c r="L22" s="551"/>
    </row>
    <row r="23" spans="1:15" ht="12" customHeight="1">
      <c r="A23" s="65" t="s">
        <v>273</v>
      </c>
      <c r="B23" s="331">
        <v>10535</v>
      </c>
      <c r="C23" s="331">
        <v>10230</v>
      </c>
      <c r="D23" s="332">
        <v>2201</v>
      </c>
      <c r="E23" s="332">
        <v>2646</v>
      </c>
      <c r="F23" s="332">
        <v>2624</v>
      </c>
      <c r="G23" s="332">
        <v>3064</v>
      </c>
      <c r="H23" s="332">
        <v>2492</v>
      </c>
      <c r="I23" s="404">
        <v>2460</v>
      </c>
      <c r="J23" s="404">
        <v>2382</v>
      </c>
      <c r="K23" s="332">
        <f t="shared" si="0"/>
        <v>2896</v>
      </c>
      <c r="L23" s="551"/>
      <c r="O23" s="265"/>
    </row>
    <row r="24" spans="1:12" ht="12" customHeight="1">
      <c r="A24" s="65" t="s">
        <v>274</v>
      </c>
      <c r="B24" s="331">
        <v>279</v>
      </c>
      <c r="C24" s="331">
        <v>276</v>
      </c>
      <c r="D24" s="332">
        <v>66</v>
      </c>
      <c r="E24" s="332">
        <v>63</v>
      </c>
      <c r="F24" s="332">
        <v>65</v>
      </c>
      <c r="G24" s="332">
        <v>85</v>
      </c>
      <c r="H24" s="332">
        <v>62</v>
      </c>
      <c r="I24" s="404">
        <v>70</v>
      </c>
      <c r="J24" s="404">
        <v>56</v>
      </c>
      <c r="K24" s="332">
        <f t="shared" si="0"/>
        <v>88</v>
      </c>
      <c r="L24" s="551"/>
    </row>
    <row r="25" spans="1:12" ht="12" customHeight="1">
      <c r="A25" s="65" t="s">
        <v>275</v>
      </c>
      <c r="B25" s="331">
        <v>222</v>
      </c>
      <c r="C25" s="331">
        <v>397</v>
      </c>
      <c r="D25" s="332">
        <v>15</v>
      </c>
      <c r="E25" s="332">
        <v>53</v>
      </c>
      <c r="F25" s="332">
        <v>44</v>
      </c>
      <c r="G25" s="332">
        <v>110</v>
      </c>
      <c r="H25" s="332">
        <v>84</v>
      </c>
      <c r="I25" s="404">
        <v>96</v>
      </c>
      <c r="J25" s="404">
        <v>51</v>
      </c>
      <c r="K25" s="332">
        <f t="shared" si="0"/>
        <v>166</v>
      </c>
      <c r="L25" s="551"/>
    </row>
    <row r="26" spans="1:12" ht="12" customHeight="1">
      <c r="A26" s="217" t="s">
        <v>276</v>
      </c>
      <c r="B26" s="331">
        <v>248</v>
      </c>
      <c r="C26" s="331">
        <v>140</v>
      </c>
      <c r="D26" s="332">
        <v>9</v>
      </c>
      <c r="E26" s="332">
        <v>19</v>
      </c>
      <c r="F26" s="332">
        <v>59</v>
      </c>
      <c r="G26" s="332">
        <v>161</v>
      </c>
      <c r="H26" s="332">
        <v>118</v>
      </c>
      <c r="I26" s="404">
        <v>13</v>
      </c>
      <c r="J26" s="404">
        <v>9</v>
      </c>
      <c r="K26" s="376">
        <f t="shared" si="0"/>
        <v>0</v>
      </c>
      <c r="L26" s="551"/>
    </row>
    <row r="27" spans="1:12" ht="12" customHeight="1">
      <c r="A27" s="65" t="s">
        <v>277</v>
      </c>
      <c r="B27" s="331">
        <v>229</v>
      </c>
      <c r="C27" s="331">
        <v>238</v>
      </c>
      <c r="D27" s="332">
        <v>30</v>
      </c>
      <c r="E27" s="332">
        <v>34</v>
      </c>
      <c r="F27" s="332">
        <v>76</v>
      </c>
      <c r="G27" s="332">
        <v>89</v>
      </c>
      <c r="H27" s="332">
        <v>39</v>
      </c>
      <c r="I27" s="404">
        <v>87</v>
      </c>
      <c r="J27" s="404">
        <v>97</v>
      </c>
      <c r="K27" s="332">
        <f t="shared" si="0"/>
        <v>15</v>
      </c>
      <c r="L27" s="551"/>
    </row>
    <row r="28" spans="1:12" ht="11.25" customHeight="1">
      <c r="A28" s="65" t="s">
        <v>61</v>
      </c>
      <c r="B28" s="331">
        <v>660</v>
      </c>
      <c r="C28" s="331">
        <f>C12-SUM(C13:C27)</f>
        <v>774</v>
      </c>
      <c r="D28" s="332">
        <v>111</v>
      </c>
      <c r="E28" s="332">
        <v>203</v>
      </c>
      <c r="F28" s="332">
        <v>196</v>
      </c>
      <c r="G28" s="332">
        <v>150</v>
      </c>
      <c r="H28" s="332">
        <f>H12-SUM(H13:H27)</f>
        <v>238</v>
      </c>
      <c r="I28" s="332">
        <f>I12-SUM(I13:I27)</f>
        <v>205</v>
      </c>
      <c r="J28" s="332">
        <f>J12-SUM(J13:J27)</f>
        <v>105</v>
      </c>
      <c r="K28" s="332">
        <f t="shared" si="0"/>
        <v>226</v>
      </c>
      <c r="L28" s="551"/>
    </row>
    <row r="29" spans="1:12" ht="12" customHeight="1">
      <c r="A29" s="14" t="s">
        <v>124</v>
      </c>
      <c r="B29" s="254">
        <v>7605</v>
      </c>
      <c r="C29" s="254">
        <v>7110</v>
      </c>
      <c r="D29" s="303">
        <v>1748</v>
      </c>
      <c r="E29" s="303">
        <v>1841</v>
      </c>
      <c r="F29" s="303">
        <v>2287</v>
      </c>
      <c r="G29" s="303">
        <v>1729</v>
      </c>
      <c r="H29" s="303">
        <v>2014</v>
      </c>
      <c r="I29" s="304">
        <v>1568</v>
      </c>
      <c r="J29" s="304">
        <v>2017</v>
      </c>
      <c r="K29" s="303">
        <f t="shared" si="0"/>
        <v>1511</v>
      </c>
      <c r="L29" s="551"/>
    </row>
    <row r="30" spans="1:12" ht="12" customHeight="1">
      <c r="A30" s="65" t="s">
        <v>278</v>
      </c>
      <c r="B30" s="331">
        <v>2218</v>
      </c>
      <c r="C30" s="331">
        <v>2173</v>
      </c>
      <c r="D30" s="332">
        <v>403</v>
      </c>
      <c r="E30" s="332">
        <v>838</v>
      </c>
      <c r="F30" s="332">
        <v>534</v>
      </c>
      <c r="G30" s="332">
        <v>443</v>
      </c>
      <c r="H30" s="332">
        <v>933</v>
      </c>
      <c r="I30" s="404">
        <v>439</v>
      </c>
      <c r="J30" s="404">
        <v>630</v>
      </c>
      <c r="K30" s="332">
        <f t="shared" si="0"/>
        <v>171</v>
      </c>
      <c r="L30" s="551"/>
    </row>
    <row r="31" spans="1:12" ht="12" customHeight="1">
      <c r="A31" s="65" t="s">
        <v>279</v>
      </c>
      <c r="B31" s="331">
        <v>1058</v>
      </c>
      <c r="C31" s="331">
        <v>835</v>
      </c>
      <c r="D31" s="332">
        <v>256</v>
      </c>
      <c r="E31" s="332">
        <v>115</v>
      </c>
      <c r="F31" s="332">
        <v>541</v>
      </c>
      <c r="G31" s="332">
        <v>146</v>
      </c>
      <c r="H31" s="332">
        <v>108</v>
      </c>
      <c r="I31" s="404">
        <v>135</v>
      </c>
      <c r="J31" s="404">
        <v>453</v>
      </c>
      <c r="K31" s="332">
        <f t="shared" si="0"/>
        <v>139</v>
      </c>
      <c r="L31" s="551"/>
    </row>
    <row r="32" spans="1:12" ht="12" customHeight="1">
      <c r="A32" s="65" t="s">
        <v>280</v>
      </c>
      <c r="B32" s="331">
        <v>888</v>
      </c>
      <c r="C32" s="331">
        <v>999</v>
      </c>
      <c r="D32" s="332">
        <v>237</v>
      </c>
      <c r="E32" s="332">
        <v>150</v>
      </c>
      <c r="F32" s="332">
        <v>320</v>
      </c>
      <c r="G32" s="332">
        <v>181</v>
      </c>
      <c r="H32" s="332">
        <v>199</v>
      </c>
      <c r="I32" s="404">
        <v>313</v>
      </c>
      <c r="J32" s="404">
        <v>242</v>
      </c>
      <c r="K32" s="332">
        <f t="shared" si="0"/>
        <v>245</v>
      </c>
      <c r="L32" s="551"/>
    </row>
    <row r="33" spans="1:12" ht="12" customHeight="1">
      <c r="A33" s="65" t="s">
        <v>281</v>
      </c>
      <c r="B33" s="331">
        <v>43</v>
      </c>
      <c r="C33" s="331">
        <v>58</v>
      </c>
      <c r="D33" s="332">
        <v>6</v>
      </c>
      <c r="E33" s="332">
        <v>13</v>
      </c>
      <c r="F33" s="332">
        <v>13</v>
      </c>
      <c r="G33" s="332">
        <v>11</v>
      </c>
      <c r="H33" s="332">
        <v>4</v>
      </c>
      <c r="I33" s="404">
        <v>6</v>
      </c>
      <c r="J33" s="404">
        <v>10</v>
      </c>
      <c r="K33" s="332">
        <f t="shared" si="0"/>
        <v>38</v>
      </c>
      <c r="L33" s="551"/>
    </row>
    <row r="34" spans="1:12" ht="12" customHeight="1">
      <c r="A34" s="65" t="s">
        <v>282</v>
      </c>
      <c r="B34" s="331">
        <v>103</v>
      </c>
      <c r="C34" s="331">
        <v>111</v>
      </c>
      <c r="D34" s="332">
        <v>30</v>
      </c>
      <c r="E34" s="332">
        <v>20</v>
      </c>
      <c r="F34" s="332">
        <v>25</v>
      </c>
      <c r="G34" s="332">
        <v>28</v>
      </c>
      <c r="H34" s="332">
        <v>25</v>
      </c>
      <c r="I34" s="404">
        <v>37</v>
      </c>
      <c r="J34" s="404">
        <v>30</v>
      </c>
      <c r="K34" s="332">
        <f t="shared" si="0"/>
        <v>19</v>
      </c>
      <c r="L34" s="551"/>
    </row>
    <row r="35" spans="1:12" ht="12" customHeight="1">
      <c r="A35" s="65" t="s">
        <v>283</v>
      </c>
      <c r="B35" s="331">
        <v>2801</v>
      </c>
      <c r="C35" s="331">
        <v>2438</v>
      </c>
      <c r="D35" s="332">
        <v>784</v>
      </c>
      <c r="E35" s="332">
        <v>649</v>
      </c>
      <c r="F35" s="332">
        <v>732</v>
      </c>
      <c r="G35" s="332">
        <v>636</v>
      </c>
      <c r="H35" s="332">
        <v>570</v>
      </c>
      <c r="I35" s="404">
        <v>595</v>
      </c>
      <c r="J35" s="404">
        <v>549</v>
      </c>
      <c r="K35" s="332">
        <f t="shared" si="0"/>
        <v>724</v>
      </c>
      <c r="L35" s="551"/>
    </row>
    <row r="36" spans="1:12" ht="12" customHeight="1">
      <c r="A36" s="65" t="s">
        <v>61</v>
      </c>
      <c r="B36" s="331">
        <v>494</v>
      </c>
      <c r="C36" s="331">
        <f>C29-SUM(C30:C35)</f>
        <v>496</v>
      </c>
      <c r="D36" s="332">
        <v>32</v>
      </c>
      <c r="E36" s="332">
        <v>56</v>
      </c>
      <c r="F36" s="332">
        <v>122</v>
      </c>
      <c r="G36" s="332">
        <v>284</v>
      </c>
      <c r="H36" s="332">
        <f>H29-SUM(H30:H35)</f>
        <v>175</v>
      </c>
      <c r="I36" s="332">
        <f>I29-SUM(I30:I35)</f>
        <v>43</v>
      </c>
      <c r="J36" s="332">
        <f>J29-SUM(J30:J35)</f>
        <v>103</v>
      </c>
      <c r="K36" s="332">
        <f t="shared" si="0"/>
        <v>175</v>
      </c>
      <c r="L36" s="551"/>
    </row>
    <row r="37" spans="1:12" ht="12" customHeight="1">
      <c r="A37" s="14" t="s">
        <v>125</v>
      </c>
      <c r="B37" s="254">
        <v>6111</v>
      </c>
      <c r="C37" s="254">
        <v>6578</v>
      </c>
      <c r="D37" s="303">
        <v>1461</v>
      </c>
      <c r="E37" s="303">
        <v>1675</v>
      </c>
      <c r="F37" s="303">
        <v>1254</v>
      </c>
      <c r="G37" s="303">
        <v>1721</v>
      </c>
      <c r="H37" s="303">
        <v>1411</v>
      </c>
      <c r="I37" s="304">
        <v>1629</v>
      </c>
      <c r="J37" s="304">
        <v>1833</v>
      </c>
      <c r="K37" s="303">
        <f t="shared" si="0"/>
        <v>1705</v>
      </c>
      <c r="L37" s="551"/>
    </row>
    <row r="38" spans="1:12" ht="11.25" customHeight="1">
      <c r="A38" s="65" t="s">
        <v>284</v>
      </c>
      <c r="B38" s="331">
        <v>3671</v>
      </c>
      <c r="C38" s="331">
        <v>4384</v>
      </c>
      <c r="D38" s="332">
        <v>897</v>
      </c>
      <c r="E38" s="332">
        <v>862</v>
      </c>
      <c r="F38" s="332">
        <v>701</v>
      </c>
      <c r="G38" s="332">
        <v>1211</v>
      </c>
      <c r="H38" s="332">
        <v>921</v>
      </c>
      <c r="I38" s="404">
        <v>952</v>
      </c>
      <c r="J38" s="404">
        <v>1246</v>
      </c>
      <c r="K38" s="332">
        <f t="shared" si="0"/>
        <v>1265</v>
      </c>
      <c r="L38" s="551"/>
    </row>
    <row r="39" spans="1:12" ht="12" customHeight="1">
      <c r="A39" s="65" t="s">
        <v>285</v>
      </c>
      <c r="B39" s="331">
        <v>2436</v>
      </c>
      <c r="C39" s="331">
        <v>2186</v>
      </c>
      <c r="D39" s="332">
        <v>562</v>
      </c>
      <c r="E39" s="332">
        <v>812</v>
      </c>
      <c r="F39" s="332">
        <v>553</v>
      </c>
      <c r="G39" s="332">
        <v>509</v>
      </c>
      <c r="H39" s="332">
        <v>487</v>
      </c>
      <c r="I39" s="404">
        <v>673</v>
      </c>
      <c r="J39" s="404">
        <v>586</v>
      </c>
      <c r="K39" s="332">
        <f t="shared" si="0"/>
        <v>440</v>
      </c>
      <c r="L39" s="551"/>
    </row>
    <row r="40" spans="1:12" ht="12" customHeight="1">
      <c r="A40" s="218" t="s">
        <v>61</v>
      </c>
      <c r="B40" s="354">
        <v>4</v>
      </c>
      <c r="C40" s="354">
        <f>C37-SUM(C38:C39)</f>
        <v>8</v>
      </c>
      <c r="D40" s="359">
        <v>2</v>
      </c>
      <c r="E40" s="359">
        <v>1</v>
      </c>
      <c r="F40" s="488">
        <v>0</v>
      </c>
      <c r="G40" s="359">
        <v>1</v>
      </c>
      <c r="H40" s="359">
        <f>H37-SUM(H38:H39)</f>
        <v>3</v>
      </c>
      <c r="I40" s="359">
        <f>I37-SUM(I38:I39)</f>
        <v>4</v>
      </c>
      <c r="J40" s="359">
        <f>J37-SUM(J38:J39)</f>
        <v>1</v>
      </c>
      <c r="K40" s="488">
        <f t="shared" si="0"/>
        <v>0</v>
      </c>
      <c r="L40" s="551"/>
    </row>
    <row r="41" spans="1:12" ht="17.25" customHeight="1">
      <c r="A41" s="9" t="s">
        <v>177</v>
      </c>
      <c r="B41" s="270" t="s">
        <v>402</v>
      </c>
      <c r="C41" s="271"/>
      <c r="L41" s="551"/>
    </row>
    <row r="42" ht="17.25" customHeight="1">
      <c r="L42" s="226"/>
    </row>
    <row r="43" ht="12.75">
      <c r="L43" s="226"/>
    </row>
    <row r="44" ht="12.75">
      <c r="L44" s="226"/>
    </row>
    <row r="45" ht="12.75">
      <c r="L45" s="225"/>
    </row>
  </sheetData>
  <sheetProtection/>
  <mergeCells count="6">
    <mergeCell ref="L1:L41"/>
    <mergeCell ref="A4:A5"/>
    <mergeCell ref="B4:B5"/>
    <mergeCell ref="C4:C5"/>
    <mergeCell ref="D4:G4"/>
    <mergeCell ref="H4:K4"/>
  </mergeCells>
  <printOptions horizontalCentered="1"/>
  <pageMargins left="0.5" right="0" top="0.65" bottom="0.25" header="0.25" footer="0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23"/>
  <sheetViews>
    <sheetView zoomScalePageLayoutView="0" workbookViewId="0" topLeftCell="A7">
      <selection activeCell="H21" sqref="H21"/>
    </sheetView>
  </sheetViews>
  <sheetFormatPr defaultColWidth="8.8515625" defaultRowHeight="12.75"/>
  <cols>
    <col min="1" max="1" width="15.7109375" style="3" customWidth="1"/>
    <col min="2" max="3" width="12.00390625" style="97" customWidth="1"/>
    <col min="4" max="5" width="10.57421875" style="6" customWidth="1"/>
    <col min="6" max="6" width="10.57421875" style="97" customWidth="1"/>
    <col min="7" max="11" width="10.57421875" style="6" customWidth="1"/>
    <col min="12" max="12" width="8.57421875" style="3" customWidth="1"/>
    <col min="13" max="16384" width="8.8515625" style="3" customWidth="1"/>
  </cols>
  <sheetData>
    <row r="1" spans="1:12" ht="18" customHeight="1">
      <c r="A1" s="561" t="s">
        <v>358</v>
      </c>
      <c r="B1" s="561"/>
      <c r="C1" s="561"/>
      <c r="D1" s="561"/>
      <c r="E1" s="561"/>
      <c r="F1" s="561"/>
      <c r="G1" s="561"/>
      <c r="H1" s="275"/>
      <c r="I1" s="275"/>
      <c r="J1" s="275"/>
      <c r="K1" s="275"/>
      <c r="L1" s="560" t="s">
        <v>192</v>
      </c>
    </row>
    <row r="2" ht="8.25" customHeight="1">
      <c r="L2" s="560"/>
    </row>
    <row r="3" spans="1:12" ht="22.5" customHeight="1">
      <c r="A3" s="8" t="s">
        <v>413</v>
      </c>
      <c r="B3" s="134"/>
      <c r="C3" s="134"/>
      <c r="L3" s="560"/>
    </row>
    <row r="4" spans="6:12" ht="21.75" customHeight="1">
      <c r="F4" s="383"/>
      <c r="G4" s="383"/>
      <c r="H4" s="383"/>
      <c r="I4" s="384"/>
      <c r="J4" s="384"/>
      <c r="K4" s="383" t="s">
        <v>382</v>
      </c>
      <c r="L4" s="560"/>
    </row>
    <row r="5" spans="1:12" ht="24.75" customHeight="1">
      <c r="A5" s="224"/>
      <c r="B5" s="552" t="s">
        <v>403</v>
      </c>
      <c r="C5" s="552" t="s">
        <v>378</v>
      </c>
      <c r="D5" s="557" t="s">
        <v>403</v>
      </c>
      <c r="E5" s="558"/>
      <c r="F5" s="558"/>
      <c r="G5" s="559"/>
      <c r="H5" s="557" t="s">
        <v>378</v>
      </c>
      <c r="I5" s="558"/>
      <c r="J5" s="558"/>
      <c r="K5" s="559"/>
      <c r="L5" s="560"/>
    </row>
    <row r="6" spans="1:12" ht="24.75" customHeight="1">
      <c r="A6" s="26"/>
      <c r="B6" s="553"/>
      <c r="C6" s="553"/>
      <c r="D6" s="2" t="s">
        <v>0</v>
      </c>
      <c r="E6" s="7" t="s">
        <v>1</v>
      </c>
      <c r="F6" s="268" t="s">
        <v>2</v>
      </c>
      <c r="G6" s="1" t="s">
        <v>3</v>
      </c>
      <c r="H6" s="2" t="s">
        <v>0</v>
      </c>
      <c r="I6" s="1" t="s">
        <v>1</v>
      </c>
      <c r="J6" s="268" t="s">
        <v>2</v>
      </c>
      <c r="K6" s="108" t="s">
        <v>3</v>
      </c>
      <c r="L6" s="560"/>
    </row>
    <row r="7" spans="1:12" ht="24.75" customHeight="1">
      <c r="A7" s="255" t="s">
        <v>330</v>
      </c>
      <c r="B7" s="291"/>
      <c r="C7" s="296"/>
      <c r="D7" s="292"/>
      <c r="E7" s="293"/>
      <c r="F7" s="294"/>
      <c r="G7" s="295"/>
      <c r="H7" s="292"/>
      <c r="I7" s="295"/>
      <c r="J7" s="295"/>
      <c r="K7" s="295"/>
      <c r="L7" s="560"/>
    </row>
    <row r="8" spans="1:12" ht="24.75" customHeight="1">
      <c r="A8" s="26"/>
      <c r="B8" s="296"/>
      <c r="C8" s="296"/>
      <c r="D8" s="292"/>
      <c r="E8" s="297"/>
      <c r="F8" s="298"/>
      <c r="G8" s="292"/>
      <c r="H8" s="292"/>
      <c r="I8" s="292"/>
      <c r="J8" s="292"/>
      <c r="K8" s="292"/>
      <c r="L8" s="560"/>
    </row>
    <row r="9" spans="1:14" s="85" customFormat="1" ht="24.75" customHeight="1">
      <c r="A9" s="143" t="s">
        <v>331</v>
      </c>
      <c r="B9" s="432">
        <v>9651</v>
      </c>
      <c r="C9" s="432">
        <v>10283</v>
      </c>
      <c r="D9" s="433">
        <v>2633</v>
      </c>
      <c r="E9" s="434">
        <v>2432</v>
      </c>
      <c r="F9" s="434">
        <v>2097</v>
      </c>
      <c r="G9" s="435">
        <v>2489</v>
      </c>
      <c r="H9" s="435">
        <v>2303</v>
      </c>
      <c r="I9" s="435">
        <v>1725</v>
      </c>
      <c r="J9" s="434">
        <v>2616</v>
      </c>
      <c r="K9" s="435">
        <f>C9-SUM(H9:J9)</f>
        <v>3639</v>
      </c>
      <c r="L9" s="560"/>
      <c r="M9" s="422"/>
      <c r="N9" s="422"/>
    </row>
    <row r="10" spans="1:12" s="85" customFormat="1" ht="24.75" customHeight="1">
      <c r="A10" s="143"/>
      <c r="B10" s="143"/>
      <c r="D10" s="89"/>
      <c r="E10" s="89"/>
      <c r="F10" s="143"/>
      <c r="G10" s="436"/>
      <c r="H10" s="436"/>
      <c r="I10" s="436"/>
      <c r="J10" s="486"/>
      <c r="K10" s="436"/>
      <c r="L10" s="560"/>
    </row>
    <row r="11" spans="1:12" s="85" customFormat="1" ht="24.75" customHeight="1">
      <c r="A11" s="143" t="s">
        <v>143</v>
      </c>
      <c r="B11" s="432">
        <v>108737</v>
      </c>
      <c r="C11" s="432">
        <v>103298</v>
      </c>
      <c r="D11" s="433">
        <v>24673</v>
      </c>
      <c r="E11" s="434">
        <v>20059</v>
      </c>
      <c r="F11" s="434">
        <v>35970</v>
      </c>
      <c r="G11" s="433">
        <v>28035</v>
      </c>
      <c r="H11" s="433">
        <v>27342</v>
      </c>
      <c r="I11" s="433">
        <v>16306</v>
      </c>
      <c r="J11" s="433">
        <v>28267</v>
      </c>
      <c r="K11" s="433">
        <f>C11-SUM(H11:J11)</f>
        <v>31383</v>
      </c>
      <c r="L11" s="560"/>
    </row>
    <row r="12" spans="1:12" ht="24.75" customHeight="1">
      <c r="A12" s="26"/>
      <c r="B12" s="299"/>
      <c r="C12" s="299"/>
      <c r="D12" s="306"/>
      <c r="E12" s="306"/>
      <c r="F12" s="306"/>
      <c r="G12" s="302"/>
      <c r="H12" s="306"/>
      <c r="I12" s="306"/>
      <c r="J12" s="306"/>
      <c r="K12" s="306"/>
      <c r="L12" s="560"/>
    </row>
    <row r="13" spans="1:12" ht="24.75" customHeight="1">
      <c r="A13" s="26"/>
      <c r="B13" s="307"/>
      <c r="C13" s="307"/>
      <c r="D13" s="308"/>
      <c r="E13" s="309"/>
      <c r="F13" s="310"/>
      <c r="G13" s="381"/>
      <c r="H13" s="308"/>
      <c r="I13" s="308"/>
      <c r="J13" s="308"/>
      <c r="K13" s="308"/>
      <c r="L13" s="560"/>
    </row>
    <row r="14" spans="1:12" ht="24.75" customHeight="1">
      <c r="A14" s="26"/>
      <c r="B14" s="254"/>
      <c r="C14" s="254"/>
      <c r="D14" s="303"/>
      <c r="E14" s="311"/>
      <c r="F14" s="312"/>
      <c r="G14" s="302"/>
      <c r="H14" s="303"/>
      <c r="I14" s="313"/>
      <c r="J14" s="313"/>
      <c r="K14" s="313"/>
      <c r="L14" s="560"/>
    </row>
    <row r="15" spans="1:12" ht="24.75" customHeight="1">
      <c r="A15" s="255" t="s">
        <v>161</v>
      </c>
      <c r="B15" s="254"/>
      <c r="C15" s="254"/>
      <c r="D15" s="303"/>
      <c r="E15" s="304"/>
      <c r="F15" s="305"/>
      <c r="G15" s="302"/>
      <c r="H15" s="303"/>
      <c r="I15" s="303"/>
      <c r="J15" s="303"/>
      <c r="K15" s="303"/>
      <c r="L15" s="560"/>
    </row>
    <row r="16" spans="1:12" ht="24.75" customHeight="1">
      <c r="A16" s="26"/>
      <c r="B16" s="299"/>
      <c r="C16" s="299"/>
      <c r="D16" s="303"/>
      <c r="E16" s="304"/>
      <c r="F16" s="305"/>
      <c r="G16" s="302"/>
      <c r="H16" s="303"/>
      <c r="I16" s="303"/>
      <c r="J16" s="303"/>
      <c r="K16" s="303"/>
      <c r="L16" s="560"/>
    </row>
    <row r="17" spans="1:14" ht="24.75" customHeight="1">
      <c r="A17" s="26" t="s">
        <v>332</v>
      </c>
      <c r="B17" s="247">
        <v>7676</v>
      </c>
      <c r="C17" s="247">
        <v>9635</v>
      </c>
      <c r="D17" s="435">
        <v>1550</v>
      </c>
      <c r="E17" s="435">
        <v>2039</v>
      </c>
      <c r="F17" s="435">
        <v>1951</v>
      </c>
      <c r="G17" s="435">
        <v>2136</v>
      </c>
      <c r="H17" s="435">
        <v>1807</v>
      </c>
      <c r="I17" s="435">
        <v>1553</v>
      </c>
      <c r="J17" s="435">
        <v>2437</v>
      </c>
      <c r="K17" s="435">
        <f>C17-SUM(H17:J17)</f>
        <v>3838</v>
      </c>
      <c r="L17" s="560"/>
      <c r="M17" s="550"/>
      <c r="N17" s="379"/>
    </row>
    <row r="18" spans="1:12" ht="24.75" customHeight="1">
      <c r="A18" s="26"/>
      <c r="B18" s="247"/>
      <c r="C18" s="247"/>
      <c r="D18" s="436"/>
      <c r="E18" s="436"/>
      <c r="F18" s="436"/>
      <c r="G18" s="436"/>
      <c r="H18" s="436"/>
      <c r="I18" s="436"/>
      <c r="J18" s="436"/>
      <c r="K18" s="436"/>
      <c r="L18" s="560"/>
    </row>
    <row r="19" spans="1:12" ht="24.75" customHeight="1">
      <c r="A19" s="26" t="s">
        <v>143</v>
      </c>
      <c r="B19" s="432">
        <v>104579</v>
      </c>
      <c r="C19" s="432">
        <v>102972</v>
      </c>
      <c r="D19" s="433">
        <v>22827</v>
      </c>
      <c r="E19" s="433">
        <v>26028</v>
      </c>
      <c r="F19" s="433">
        <v>24992</v>
      </c>
      <c r="G19" s="433">
        <v>30732</v>
      </c>
      <c r="H19" s="433">
        <v>24164</v>
      </c>
      <c r="I19" s="433">
        <v>17655</v>
      </c>
      <c r="J19" s="433">
        <v>27401</v>
      </c>
      <c r="K19" s="433">
        <f>C19-SUM(H19:J19)</f>
        <v>33752</v>
      </c>
      <c r="L19" s="560"/>
    </row>
    <row r="20" spans="1:12" ht="18" customHeight="1">
      <c r="A20" s="32"/>
      <c r="B20" s="314"/>
      <c r="C20" s="314"/>
      <c r="D20" s="315"/>
      <c r="E20" s="316"/>
      <c r="F20" s="317"/>
      <c r="G20" s="315"/>
      <c r="H20" s="315"/>
      <c r="I20" s="315"/>
      <c r="J20" s="315"/>
      <c r="K20" s="315"/>
      <c r="L20" s="560"/>
    </row>
    <row r="21" spans="1:12" ht="18.75" customHeight="1">
      <c r="A21" s="9" t="s">
        <v>173</v>
      </c>
      <c r="B21" s="137"/>
      <c r="C21" s="137"/>
      <c r="D21" s="30"/>
      <c r="E21" s="30"/>
      <c r="F21" s="269"/>
      <c r="G21" s="30"/>
      <c r="H21" s="30"/>
      <c r="I21" s="30"/>
      <c r="J21" s="30"/>
      <c r="K21" s="30"/>
      <c r="L21" s="560"/>
    </row>
    <row r="22" spans="1:12" ht="14.25" customHeight="1">
      <c r="A22" s="103" t="s">
        <v>390</v>
      </c>
      <c r="B22" s="137"/>
      <c r="C22" s="137"/>
      <c r="D22" s="30"/>
      <c r="E22" s="30"/>
      <c r="F22" s="269"/>
      <c r="G22" s="30"/>
      <c r="H22" s="30"/>
      <c r="I22" s="30"/>
      <c r="J22" s="30"/>
      <c r="K22" s="30"/>
      <c r="L22" s="560"/>
    </row>
    <row r="23" ht="12.75">
      <c r="L23" s="183"/>
    </row>
    <row r="29" ht="12" customHeight="1"/>
  </sheetData>
  <sheetProtection/>
  <mergeCells count="6">
    <mergeCell ref="B5:B6"/>
    <mergeCell ref="D5:G5"/>
    <mergeCell ref="L1:L22"/>
    <mergeCell ref="A1:G1"/>
    <mergeCell ref="H5:K5"/>
    <mergeCell ref="C5:C6"/>
  </mergeCells>
  <printOptions/>
  <pageMargins left="0.62" right="0" top="0.75" bottom="0.75" header="0.33" footer="0.22"/>
  <pageSetup horizontalDpi="600" verticalDpi="600" orientation="landscape" paperSize="9" scale="9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Q49"/>
  <sheetViews>
    <sheetView zoomScalePageLayoutView="0" workbookViewId="0" topLeftCell="A1">
      <selection activeCell="O24" sqref="O24"/>
    </sheetView>
  </sheetViews>
  <sheetFormatPr defaultColWidth="9.140625" defaultRowHeight="12.75"/>
  <cols>
    <col min="1" max="1" width="18.7109375" style="3" customWidth="1"/>
    <col min="2" max="3" width="10.7109375" style="3" customWidth="1"/>
    <col min="4" max="4" width="10.7109375" style="85" customWidth="1"/>
    <col min="5" max="5" width="10.7109375" style="3" customWidth="1"/>
    <col min="6" max="6" width="10.7109375" style="85" customWidth="1"/>
    <col min="7" max="7" width="10.7109375" style="3" customWidth="1"/>
    <col min="8" max="8" width="10.7109375" style="85" customWidth="1"/>
    <col min="9" max="9" width="10.7109375" style="3" customWidth="1"/>
    <col min="10" max="10" width="10.7109375" style="85" customWidth="1"/>
    <col min="11" max="13" width="10.7109375" style="3" customWidth="1"/>
    <col min="14" max="14" width="7.57421875" style="264" customWidth="1"/>
    <col min="15" max="15" width="9.28125" style="3" bestFit="1" customWidth="1"/>
    <col min="16" max="16" width="9.140625" style="131" customWidth="1"/>
    <col min="17" max="16384" width="9.140625" style="3" customWidth="1"/>
  </cols>
  <sheetData>
    <row r="1" spans="1:14" ht="18.75" customHeight="1">
      <c r="A1" s="78" t="s">
        <v>385</v>
      </c>
      <c r="B1" s="219"/>
      <c r="C1" s="219"/>
      <c r="D1" s="520"/>
      <c r="E1" s="219"/>
      <c r="N1" s="551" t="s">
        <v>188</v>
      </c>
    </row>
    <row r="2" spans="1:14" ht="12.75" customHeight="1">
      <c r="A2" s="131"/>
      <c r="B2" s="131"/>
      <c r="C2" s="131"/>
      <c r="D2" s="110"/>
      <c r="E2" s="131"/>
      <c r="G2" s="414"/>
      <c r="H2" s="416"/>
      <c r="I2" s="414"/>
      <c r="J2" s="416"/>
      <c r="K2" s="414"/>
      <c r="L2" s="589" t="s">
        <v>441</v>
      </c>
      <c r="M2" s="589"/>
      <c r="N2" s="551"/>
    </row>
    <row r="3" spans="1:14" ht="16.5" customHeight="1">
      <c r="A3" s="590" t="s">
        <v>67</v>
      </c>
      <c r="B3" s="574" t="s">
        <v>403</v>
      </c>
      <c r="C3" s="580"/>
      <c r="D3" s="574" t="s">
        <v>378</v>
      </c>
      <c r="E3" s="580"/>
      <c r="F3" s="557" t="s">
        <v>378</v>
      </c>
      <c r="G3" s="558"/>
      <c r="H3" s="558"/>
      <c r="I3" s="558"/>
      <c r="J3" s="558"/>
      <c r="K3" s="558"/>
      <c r="L3" s="558"/>
      <c r="M3" s="559"/>
      <c r="N3" s="551"/>
    </row>
    <row r="4" spans="1:14" ht="15" customHeight="1">
      <c r="A4" s="591"/>
      <c r="B4" s="593"/>
      <c r="C4" s="594"/>
      <c r="D4" s="593"/>
      <c r="E4" s="594"/>
      <c r="F4" s="595" t="s">
        <v>0</v>
      </c>
      <c r="G4" s="596"/>
      <c r="H4" s="597" t="s">
        <v>119</v>
      </c>
      <c r="I4" s="598"/>
      <c r="J4" s="599" t="s">
        <v>335</v>
      </c>
      <c r="K4" s="600"/>
      <c r="L4" s="599" t="s">
        <v>422</v>
      </c>
      <c r="M4" s="600"/>
      <c r="N4" s="551"/>
    </row>
    <row r="5" spans="1:15" ht="32.25" customHeight="1">
      <c r="A5" s="592"/>
      <c r="B5" s="236" t="s">
        <v>139</v>
      </c>
      <c r="C5" s="236" t="s">
        <v>408</v>
      </c>
      <c r="D5" s="521" t="s">
        <v>139</v>
      </c>
      <c r="E5" s="236" t="s">
        <v>408</v>
      </c>
      <c r="F5" s="243" t="s">
        <v>68</v>
      </c>
      <c r="G5" s="236" t="s">
        <v>408</v>
      </c>
      <c r="H5" s="243" t="s">
        <v>68</v>
      </c>
      <c r="I5" s="236" t="s">
        <v>408</v>
      </c>
      <c r="J5" s="243" t="s">
        <v>68</v>
      </c>
      <c r="K5" s="236" t="s">
        <v>408</v>
      </c>
      <c r="L5" s="243" t="s">
        <v>68</v>
      </c>
      <c r="M5" s="236" t="s">
        <v>408</v>
      </c>
      <c r="N5" s="551"/>
      <c r="O5" s="79"/>
    </row>
    <row r="6" spans="1:16" s="6" customFormat="1" ht="18" customHeight="1">
      <c r="A6" s="244" t="s">
        <v>69</v>
      </c>
      <c r="B6" s="245">
        <v>15697793</v>
      </c>
      <c r="C6" s="467">
        <v>13776868</v>
      </c>
      <c r="D6" s="522">
        <v>16338710</v>
      </c>
      <c r="E6" s="467">
        <v>13102053</v>
      </c>
      <c r="F6" s="523">
        <v>4003449</v>
      </c>
      <c r="G6" s="259">
        <v>2989636</v>
      </c>
      <c r="H6" s="197">
        <v>4026554</v>
      </c>
      <c r="I6" s="258">
        <v>3194325</v>
      </c>
      <c r="J6" s="523">
        <v>3726048</v>
      </c>
      <c r="K6" s="258">
        <v>3700976</v>
      </c>
      <c r="L6" s="258">
        <f>D6-(F6+H6+J6)</f>
        <v>4582659</v>
      </c>
      <c r="M6" s="258">
        <f>E6-(G6+I6+K6)</f>
        <v>3217116</v>
      </c>
      <c r="N6" s="551"/>
      <c r="O6" s="130"/>
      <c r="P6" s="272"/>
    </row>
    <row r="7" spans="1:17" ht="18" customHeight="1">
      <c r="A7" s="237" t="s">
        <v>146</v>
      </c>
      <c r="B7" s="468">
        <v>4887</v>
      </c>
      <c r="C7" s="468">
        <v>1586</v>
      </c>
      <c r="D7" s="524">
        <v>4788</v>
      </c>
      <c r="E7" s="468">
        <v>239</v>
      </c>
      <c r="F7" s="525">
        <v>1566</v>
      </c>
      <c r="G7" s="239">
        <v>0</v>
      </c>
      <c r="H7" s="525">
        <v>3198</v>
      </c>
      <c r="I7" s="239">
        <v>0</v>
      </c>
      <c r="J7" s="421">
        <v>0</v>
      </c>
      <c r="K7" s="239">
        <v>0</v>
      </c>
      <c r="L7" s="508">
        <f aca="true" t="shared" si="0" ref="L7:M31">D7-(F7+H7+J7)</f>
        <v>24</v>
      </c>
      <c r="M7" s="509">
        <f t="shared" si="0"/>
        <v>239</v>
      </c>
      <c r="N7" s="551"/>
      <c r="O7" s="79"/>
      <c r="Q7" s="79"/>
    </row>
    <row r="8" spans="1:15" ht="18" customHeight="1">
      <c r="A8" s="237" t="s">
        <v>147</v>
      </c>
      <c r="B8" s="468">
        <v>22115</v>
      </c>
      <c r="C8" s="469" t="s">
        <v>409</v>
      </c>
      <c r="D8" s="524">
        <v>674</v>
      </c>
      <c r="E8" s="468">
        <v>2</v>
      </c>
      <c r="F8" s="525">
        <v>21</v>
      </c>
      <c r="G8" s="238">
        <v>2</v>
      </c>
      <c r="H8" s="525">
        <v>10</v>
      </c>
      <c r="I8" s="239">
        <v>0</v>
      </c>
      <c r="J8" s="525">
        <v>467</v>
      </c>
      <c r="K8" s="239">
        <v>0</v>
      </c>
      <c r="L8" s="509">
        <f t="shared" si="0"/>
        <v>176</v>
      </c>
      <c r="M8" s="239">
        <f t="shared" si="0"/>
        <v>0</v>
      </c>
      <c r="N8" s="551"/>
      <c r="O8" s="79"/>
    </row>
    <row r="9" spans="1:17" ht="18" customHeight="1">
      <c r="A9" s="237" t="s">
        <v>148</v>
      </c>
      <c r="B9" s="468">
        <v>6</v>
      </c>
      <c r="C9" s="468">
        <v>1980</v>
      </c>
      <c r="D9" s="524">
        <v>50</v>
      </c>
      <c r="E9" s="468">
        <v>69</v>
      </c>
      <c r="F9" s="421">
        <v>0</v>
      </c>
      <c r="G9" s="239">
        <v>0</v>
      </c>
      <c r="H9" s="525">
        <v>2</v>
      </c>
      <c r="I9" s="239">
        <v>0</v>
      </c>
      <c r="J9" s="525">
        <v>18</v>
      </c>
      <c r="K9" s="239">
        <v>0</v>
      </c>
      <c r="L9" s="508">
        <f t="shared" si="0"/>
        <v>30</v>
      </c>
      <c r="M9" s="509">
        <f t="shared" si="0"/>
        <v>69</v>
      </c>
      <c r="N9" s="551"/>
      <c r="O9" s="79"/>
      <c r="Q9" s="79"/>
    </row>
    <row r="10" spans="1:15" ht="18" customHeight="1">
      <c r="A10" s="237" t="s">
        <v>149</v>
      </c>
      <c r="B10" s="468">
        <v>12793</v>
      </c>
      <c r="C10" s="468">
        <v>271</v>
      </c>
      <c r="D10" s="526">
        <v>19889</v>
      </c>
      <c r="E10" s="507">
        <v>560</v>
      </c>
      <c r="F10" s="246">
        <v>8225</v>
      </c>
      <c r="G10" s="239">
        <v>0</v>
      </c>
      <c r="H10" s="525">
        <v>3537</v>
      </c>
      <c r="I10" s="246">
        <v>560</v>
      </c>
      <c r="J10" s="525">
        <v>4108</v>
      </c>
      <c r="K10" s="239">
        <v>0</v>
      </c>
      <c r="L10" s="508">
        <f t="shared" si="0"/>
        <v>4019</v>
      </c>
      <c r="M10" s="239">
        <f t="shared" si="0"/>
        <v>0</v>
      </c>
      <c r="N10" s="551"/>
      <c r="O10" s="79"/>
    </row>
    <row r="11" spans="1:15" ht="18" customHeight="1">
      <c r="A11" s="237" t="s">
        <v>83</v>
      </c>
      <c r="B11" s="468">
        <v>9</v>
      </c>
      <c r="C11" s="468">
        <v>5679</v>
      </c>
      <c r="D11" s="524">
        <v>2248</v>
      </c>
      <c r="E11" s="468">
        <v>9206</v>
      </c>
      <c r="F11" s="421">
        <v>0</v>
      </c>
      <c r="G11" s="246">
        <v>14</v>
      </c>
      <c r="H11" s="421">
        <v>0</v>
      </c>
      <c r="I11" s="352">
        <v>18</v>
      </c>
      <c r="J11" s="421">
        <v>0</v>
      </c>
      <c r="K11" s="352">
        <v>33</v>
      </c>
      <c r="L11" s="509">
        <f t="shared" si="0"/>
        <v>2248</v>
      </c>
      <c r="M11" s="508">
        <f t="shared" si="0"/>
        <v>9141</v>
      </c>
      <c r="N11" s="551"/>
      <c r="O11" s="79"/>
    </row>
    <row r="12" spans="1:15" ht="18" customHeight="1">
      <c r="A12" s="237" t="s">
        <v>81</v>
      </c>
      <c r="B12" s="468">
        <v>702</v>
      </c>
      <c r="C12" s="468">
        <v>7599</v>
      </c>
      <c r="D12" s="526">
        <v>9235</v>
      </c>
      <c r="E12" s="507">
        <v>108398</v>
      </c>
      <c r="F12" s="246">
        <v>5</v>
      </c>
      <c r="G12" s="246">
        <v>191</v>
      </c>
      <c r="H12" s="124">
        <v>97</v>
      </c>
      <c r="I12" s="352">
        <v>383</v>
      </c>
      <c r="J12" s="352">
        <v>68</v>
      </c>
      <c r="K12" s="352">
        <v>107591</v>
      </c>
      <c r="L12" s="508">
        <f t="shared" si="0"/>
        <v>9065</v>
      </c>
      <c r="M12" s="508">
        <f t="shared" si="0"/>
        <v>233</v>
      </c>
      <c r="N12" s="551"/>
      <c r="O12" s="79"/>
    </row>
    <row r="13" spans="1:15" ht="18" customHeight="1">
      <c r="A13" s="237" t="s">
        <v>84</v>
      </c>
      <c r="B13" s="468">
        <v>18245</v>
      </c>
      <c r="C13" s="468">
        <v>2295</v>
      </c>
      <c r="D13" s="524">
        <v>4876</v>
      </c>
      <c r="E13" s="468">
        <v>201</v>
      </c>
      <c r="F13" s="352">
        <v>33</v>
      </c>
      <c r="G13" s="246">
        <v>37</v>
      </c>
      <c r="H13" s="124">
        <v>2400</v>
      </c>
      <c r="I13" s="352">
        <v>25</v>
      </c>
      <c r="J13" s="352">
        <v>2403</v>
      </c>
      <c r="K13" s="352">
        <v>68</v>
      </c>
      <c r="L13" s="508">
        <f t="shared" si="0"/>
        <v>40</v>
      </c>
      <c r="M13" s="508">
        <f t="shared" si="0"/>
        <v>71</v>
      </c>
      <c r="N13" s="551"/>
      <c r="O13" s="79"/>
    </row>
    <row r="14" spans="1:15" ht="18" customHeight="1">
      <c r="A14" s="237" t="s">
        <v>71</v>
      </c>
      <c r="B14" s="239">
        <v>0</v>
      </c>
      <c r="C14" s="468">
        <v>46806</v>
      </c>
      <c r="D14" s="421">
        <v>0</v>
      </c>
      <c r="E14" s="468">
        <v>35035</v>
      </c>
      <c r="F14" s="421">
        <v>0</v>
      </c>
      <c r="G14" s="246">
        <v>9956</v>
      </c>
      <c r="H14" s="421">
        <v>0</v>
      </c>
      <c r="I14" s="352">
        <v>10935</v>
      </c>
      <c r="J14" s="421">
        <v>0</v>
      </c>
      <c r="K14" s="352">
        <v>1955</v>
      </c>
      <c r="L14" s="239">
        <f t="shared" si="0"/>
        <v>0</v>
      </c>
      <c r="M14" s="508">
        <f t="shared" si="0"/>
        <v>12189</v>
      </c>
      <c r="N14" s="551"/>
      <c r="O14" s="79"/>
    </row>
    <row r="15" spans="1:15" ht="18" customHeight="1">
      <c r="A15" s="237" t="s">
        <v>85</v>
      </c>
      <c r="B15" s="468">
        <v>29782</v>
      </c>
      <c r="C15" s="468">
        <v>691</v>
      </c>
      <c r="D15" s="524">
        <v>38787</v>
      </c>
      <c r="E15" s="468">
        <v>898</v>
      </c>
      <c r="F15" s="352">
        <v>5921</v>
      </c>
      <c r="G15" s="246">
        <v>25</v>
      </c>
      <c r="H15" s="124">
        <v>7294</v>
      </c>
      <c r="I15" s="352">
        <v>453</v>
      </c>
      <c r="J15" s="352">
        <v>9337</v>
      </c>
      <c r="K15" s="352">
        <v>347</v>
      </c>
      <c r="L15" s="508">
        <f t="shared" si="0"/>
        <v>16235</v>
      </c>
      <c r="M15" s="508">
        <f t="shared" si="0"/>
        <v>73</v>
      </c>
      <c r="N15" s="551"/>
      <c r="O15" s="79"/>
    </row>
    <row r="16" spans="1:15" ht="18" customHeight="1">
      <c r="A16" s="237" t="s">
        <v>86</v>
      </c>
      <c r="B16" s="468">
        <v>24</v>
      </c>
      <c r="C16" s="468">
        <v>61</v>
      </c>
      <c r="D16" s="524">
        <v>113</v>
      </c>
      <c r="E16" s="468">
        <v>2319</v>
      </c>
      <c r="F16" s="352">
        <v>106</v>
      </c>
      <c r="G16" s="239">
        <v>0</v>
      </c>
      <c r="H16" s="527">
        <v>0</v>
      </c>
      <c r="I16" s="352">
        <v>1167</v>
      </c>
      <c r="J16" s="352">
        <v>7</v>
      </c>
      <c r="K16" s="352">
        <v>4</v>
      </c>
      <c r="L16" s="239">
        <f t="shared" si="0"/>
        <v>0</v>
      </c>
      <c r="M16" s="508">
        <f t="shared" si="0"/>
        <v>1148</v>
      </c>
      <c r="N16" s="551"/>
      <c r="O16" s="79"/>
    </row>
    <row r="17" spans="1:15" ht="18" customHeight="1">
      <c r="A17" s="237" t="s">
        <v>72</v>
      </c>
      <c r="B17" s="468">
        <v>25329</v>
      </c>
      <c r="C17" s="468">
        <v>150689</v>
      </c>
      <c r="D17" s="524">
        <v>61162</v>
      </c>
      <c r="E17" s="468">
        <v>140877</v>
      </c>
      <c r="F17" s="352">
        <v>15637</v>
      </c>
      <c r="G17" s="246">
        <v>26128</v>
      </c>
      <c r="H17" s="124">
        <v>35475</v>
      </c>
      <c r="I17" s="352">
        <v>38461</v>
      </c>
      <c r="J17" s="352">
        <v>1184</v>
      </c>
      <c r="K17" s="352">
        <v>34721</v>
      </c>
      <c r="L17" s="508">
        <f t="shared" si="0"/>
        <v>8866</v>
      </c>
      <c r="M17" s="508">
        <f t="shared" si="0"/>
        <v>41567</v>
      </c>
      <c r="N17" s="551"/>
      <c r="O17" s="79"/>
    </row>
    <row r="18" spans="1:15" ht="18" customHeight="1">
      <c r="A18" s="237" t="s">
        <v>87</v>
      </c>
      <c r="B18" s="468">
        <v>24032</v>
      </c>
      <c r="C18" s="468">
        <v>5438</v>
      </c>
      <c r="D18" s="524">
        <v>31743</v>
      </c>
      <c r="E18" s="468">
        <v>85371</v>
      </c>
      <c r="F18" s="352">
        <v>4954</v>
      </c>
      <c r="G18" s="246">
        <v>11504</v>
      </c>
      <c r="H18" s="124">
        <v>7972</v>
      </c>
      <c r="I18" s="352">
        <v>17092</v>
      </c>
      <c r="J18" s="352">
        <v>9051</v>
      </c>
      <c r="K18" s="352">
        <v>37083</v>
      </c>
      <c r="L18" s="508">
        <f t="shared" si="0"/>
        <v>9766</v>
      </c>
      <c r="M18" s="508">
        <f t="shared" si="0"/>
        <v>19692</v>
      </c>
      <c r="N18" s="551"/>
      <c r="O18" s="79"/>
    </row>
    <row r="19" spans="1:15" ht="18" customHeight="1">
      <c r="A19" s="237" t="s">
        <v>150</v>
      </c>
      <c r="B19" s="468">
        <v>12651</v>
      </c>
      <c r="C19" s="469" t="s">
        <v>409</v>
      </c>
      <c r="D19" s="524">
        <v>23122</v>
      </c>
      <c r="E19" s="468">
        <v>856</v>
      </c>
      <c r="F19" s="352">
        <v>204</v>
      </c>
      <c r="G19" s="246">
        <v>856</v>
      </c>
      <c r="H19" s="124">
        <v>8567</v>
      </c>
      <c r="I19" s="239">
        <v>0</v>
      </c>
      <c r="J19" s="352">
        <v>14351</v>
      </c>
      <c r="K19" s="239">
        <v>0</v>
      </c>
      <c r="L19" s="239">
        <f t="shared" si="0"/>
        <v>0</v>
      </c>
      <c r="M19" s="239">
        <f t="shared" si="0"/>
        <v>0</v>
      </c>
      <c r="N19" s="551"/>
      <c r="O19" s="79"/>
    </row>
    <row r="20" spans="1:15" ht="18" customHeight="1">
      <c r="A20" s="237" t="s">
        <v>193</v>
      </c>
      <c r="B20" s="468">
        <v>31373</v>
      </c>
      <c r="C20" s="468">
        <v>4663</v>
      </c>
      <c r="D20" s="524">
        <v>16899</v>
      </c>
      <c r="E20" s="468">
        <v>2765</v>
      </c>
      <c r="F20" s="352">
        <v>270</v>
      </c>
      <c r="G20" s="246">
        <v>42</v>
      </c>
      <c r="H20" s="124">
        <v>8187</v>
      </c>
      <c r="I20" s="352">
        <v>2434</v>
      </c>
      <c r="J20" s="352">
        <v>1437</v>
      </c>
      <c r="K20" s="352">
        <v>79</v>
      </c>
      <c r="L20" s="508">
        <f t="shared" si="0"/>
        <v>7005</v>
      </c>
      <c r="M20" s="508">
        <f t="shared" si="0"/>
        <v>210</v>
      </c>
      <c r="N20" s="551"/>
      <c r="O20" s="79"/>
    </row>
    <row r="21" spans="1:15" ht="18" customHeight="1">
      <c r="A21" s="237" t="s">
        <v>151</v>
      </c>
      <c r="B21" s="468">
        <v>5329</v>
      </c>
      <c r="C21" s="469" t="s">
        <v>409</v>
      </c>
      <c r="D21" s="524">
        <v>6873</v>
      </c>
      <c r="E21" s="421">
        <v>0</v>
      </c>
      <c r="F21" s="352">
        <v>2505</v>
      </c>
      <c r="G21" s="239">
        <v>0</v>
      </c>
      <c r="H21" s="124">
        <v>1869</v>
      </c>
      <c r="I21" s="239">
        <v>0</v>
      </c>
      <c r="J21" s="352">
        <v>697</v>
      </c>
      <c r="K21" s="239">
        <v>0</v>
      </c>
      <c r="L21" s="508">
        <f t="shared" si="0"/>
        <v>1802</v>
      </c>
      <c r="M21" s="239">
        <f t="shared" si="0"/>
        <v>0</v>
      </c>
      <c r="N21" s="551"/>
      <c r="O21" s="79"/>
    </row>
    <row r="22" spans="1:15" ht="18" customHeight="1">
      <c r="A22" s="237" t="s">
        <v>73</v>
      </c>
      <c r="B22" s="468">
        <v>2509</v>
      </c>
      <c r="C22" s="468">
        <v>4335</v>
      </c>
      <c r="D22" s="524">
        <v>1700</v>
      </c>
      <c r="E22" s="468">
        <v>12525</v>
      </c>
      <c r="F22" s="352">
        <v>149</v>
      </c>
      <c r="G22" s="246">
        <v>3153</v>
      </c>
      <c r="H22" s="124">
        <v>605</v>
      </c>
      <c r="I22" s="352">
        <v>2590</v>
      </c>
      <c r="J22" s="352">
        <v>712</v>
      </c>
      <c r="K22" s="352">
        <v>3357</v>
      </c>
      <c r="L22" s="508">
        <f t="shared" si="0"/>
        <v>234</v>
      </c>
      <c r="M22" s="508">
        <f t="shared" si="0"/>
        <v>3425</v>
      </c>
      <c r="N22" s="551"/>
      <c r="O22" s="79"/>
    </row>
    <row r="23" spans="1:15" ht="18" customHeight="1">
      <c r="A23" s="237" t="s">
        <v>152</v>
      </c>
      <c r="B23" s="468">
        <v>4</v>
      </c>
      <c r="C23" s="468">
        <v>390</v>
      </c>
      <c r="D23" s="524">
        <v>227</v>
      </c>
      <c r="E23" s="421">
        <v>0</v>
      </c>
      <c r="F23" s="352">
        <v>207</v>
      </c>
      <c r="G23" s="239">
        <v>0</v>
      </c>
      <c r="H23" s="124">
        <v>8</v>
      </c>
      <c r="I23" s="239">
        <v>0</v>
      </c>
      <c r="J23" s="352">
        <v>7</v>
      </c>
      <c r="K23" s="239">
        <v>0</v>
      </c>
      <c r="L23" s="508">
        <f t="shared" si="0"/>
        <v>5</v>
      </c>
      <c r="M23" s="239">
        <f t="shared" si="0"/>
        <v>0</v>
      </c>
      <c r="N23" s="551"/>
      <c r="O23" s="79"/>
    </row>
    <row r="24" spans="1:15" ht="18" customHeight="1">
      <c r="A24" s="237" t="s">
        <v>89</v>
      </c>
      <c r="B24" s="468">
        <v>3173</v>
      </c>
      <c r="C24" s="468">
        <v>553</v>
      </c>
      <c r="D24" s="524">
        <v>5057</v>
      </c>
      <c r="E24" s="468">
        <v>4528</v>
      </c>
      <c r="F24" s="352">
        <v>525</v>
      </c>
      <c r="G24" s="239">
        <v>0</v>
      </c>
      <c r="H24" s="124">
        <v>1023</v>
      </c>
      <c r="I24" s="352">
        <v>4528</v>
      </c>
      <c r="J24" s="352">
        <v>1763</v>
      </c>
      <c r="K24" s="239">
        <v>0</v>
      </c>
      <c r="L24" s="508">
        <f t="shared" si="0"/>
        <v>1746</v>
      </c>
      <c r="M24" s="239">
        <f t="shared" si="0"/>
        <v>0</v>
      </c>
      <c r="N24" s="551"/>
      <c r="O24" s="79"/>
    </row>
    <row r="25" spans="1:15" ht="18" customHeight="1">
      <c r="A25" s="237" t="s">
        <v>90</v>
      </c>
      <c r="B25" s="468">
        <v>519</v>
      </c>
      <c r="C25" s="469" t="s">
        <v>409</v>
      </c>
      <c r="D25" s="524">
        <v>91</v>
      </c>
      <c r="E25" s="468">
        <v>113</v>
      </c>
      <c r="F25" s="421">
        <v>0</v>
      </c>
      <c r="G25" s="239">
        <v>0</v>
      </c>
      <c r="H25" s="527">
        <v>0</v>
      </c>
      <c r="I25" s="352">
        <v>28</v>
      </c>
      <c r="J25" s="352">
        <v>33</v>
      </c>
      <c r="K25" s="239">
        <v>0</v>
      </c>
      <c r="L25" s="508">
        <f t="shared" si="0"/>
        <v>58</v>
      </c>
      <c r="M25" s="508">
        <f t="shared" si="0"/>
        <v>85</v>
      </c>
      <c r="N25" s="551"/>
      <c r="O25" s="79"/>
    </row>
    <row r="26" spans="1:15" ht="18" customHeight="1">
      <c r="A26" s="237" t="s">
        <v>91</v>
      </c>
      <c r="B26" s="468">
        <v>2136</v>
      </c>
      <c r="C26" s="468">
        <v>37175</v>
      </c>
      <c r="D26" s="524">
        <v>19769</v>
      </c>
      <c r="E26" s="468">
        <v>13387</v>
      </c>
      <c r="F26" s="352">
        <v>7631</v>
      </c>
      <c r="G26" s="246">
        <v>701</v>
      </c>
      <c r="H26" s="124">
        <v>9130</v>
      </c>
      <c r="I26" s="352">
        <v>7266</v>
      </c>
      <c r="J26" s="352">
        <v>215</v>
      </c>
      <c r="K26" s="352">
        <v>2396</v>
      </c>
      <c r="L26" s="508">
        <f t="shared" si="0"/>
        <v>2793</v>
      </c>
      <c r="M26" s="508">
        <f t="shared" si="0"/>
        <v>3024</v>
      </c>
      <c r="N26" s="551"/>
      <c r="O26" s="79"/>
    </row>
    <row r="27" spans="1:16" s="85" customFormat="1" ht="18" customHeight="1">
      <c r="A27" s="230" t="s">
        <v>92</v>
      </c>
      <c r="B27" s="468">
        <v>1196</v>
      </c>
      <c r="C27" s="468">
        <v>2002</v>
      </c>
      <c r="D27" s="524">
        <v>73287</v>
      </c>
      <c r="E27" s="468">
        <v>884</v>
      </c>
      <c r="F27" s="352">
        <v>73097</v>
      </c>
      <c r="G27" s="246">
        <v>260</v>
      </c>
      <c r="H27" s="124">
        <v>18</v>
      </c>
      <c r="I27" s="352">
        <v>16</v>
      </c>
      <c r="J27" s="352">
        <v>9</v>
      </c>
      <c r="K27" s="352">
        <v>289</v>
      </c>
      <c r="L27" s="508">
        <f t="shared" si="0"/>
        <v>163</v>
      </c>
      <c r="M27" s="508">
        <f t="shared" si="0"/>
        <v>319</v>
      </c>
      <c r="N27" s="551"/>
      <c r="O27" s="79"/>
      <c r="P27" s="110"/>
    </row>
    <row r="28" spans="1:15" ht="18" customHeight="1">
      <c r="A28" s="237" t="s">
        <v>24</v>
      </c>
      <c r="B28" s="468">
        <v>1560454</v>
      </c>
      <c r="C28" s="468">
        <v>332855</v>
      </c>
      <c r="D28" s="524">
        <v>1375397</v>
      </c>
      <c r="E28" s="468">
        <v>321950</v>
      </c>
      <c r="F28" s="352">
        <v>409844</v>
      </c>
      <c r="G28" s="246">
        <v>44634</v>
      </c>
      <c r="H28" s="124">
        <v>254901</v>
      </c>
      <c r="I28" s="352">
        <v>186830</v>
      </c>
      <c r="J28" s="352">
        <v>296305</v>
      </c>
      <c r="K28" s="352">
        <v>31066</v>
      </c>
      <c r="L28" s="508">
        <f t="shared" si="0"/>
        <v>414347</v>
      </c>
      <c r="M28" s="508">
        <f t="shared" si="0"/>
        <v>59420</v>
      </c>
      <c r="N28" s="551"/>
      <c r="O28" s="79"/>
    </row>
    <row r="29" spans="1:15" ht="18" customHeight="1">
      <c r="A29" s="237" t="s">
        <v>74</v>
      </c>
      <c r="B29" s="468">
        <v>68083</v>
      </c>
      <c r="C29" s="468">
        <v>28770</v>
      </c>
      <c r="D29" s="524">
        <v>67805</v>
      </c>
      <c r="E29" s="468">
        <v>23087</v>
      </c>
      <c r="F29" s="352">
        <v>23498</v>
      </c>
      <c r="G29" s="246">
        <v>8502</v>
      </c>
      <c r="H29" s="124">
        <v>19999</v>
      </c>
      <c r="I29" s="352">
        <v>7050</v>
      </c>
      <c r="J29" s="352">
        <v>7367</v>
      </c>
      <c r="K29" s="352">
        <v>4046</v>
      </c>
      <c r="L29" s="508">
        <f t="shared" si="0"/>
        <v>16941</v>
      </c>
      <c r="M29" s="508">
        <f t="shared" si="0"/>
        <v>3489</v>
      </c>
      <c r="N29" s="551"/>
      <c r="O29" s="79"/>
    </row>
    <row r="30" spans="1:15" ht="18" customHeight="1">
      <c r="A30" s="237" t="s">
        <v>93</v>
      </c>
      <c r="B30" s="468">
        <v>5382</v>
      </c>
      <c r="C30" s="469" t="s">
        <v>410</v>
      </c>
      <c r="D30" s="524">
        <v>2040</v>
      </c>
      <c r="E30" s="468">
        <v>1466</v>
      </c>
      <c r="F30" s="352">
        <v>1877</v>
      </c>
      <c r="G30" s="239">
        <v>0</v>
      </c>
      <c r="H30" s="124">
        <v>156</v>
      </c>
      <c r="I30" s="239">
        <v>0</v>
      </c>
      <c r="J30" s="352">
        <v>6</v>
      </c>
      <c r="K30" s="352">
        <v>672</v>
      </c>
      <c r="L30" s="508">
        <f t="shared" si="0"/>
        <v>1</v>
      </c>
      <c r="M30" s="508">
        <f t="shared" si="0"/>
        <v>794</v>
      </c>
      <c r="N30" s="551"/>
      <c r="O30" s="79"/>
    </row>
    <row r="31" spans="1:15" ht="18" customHeight="1">
      <c r="A31" s="241" t="s">
        <v>166</v>
      </c>
      <c r="B31" s="470">
        <v>631154</v>
      </c>
      <c r="C31" s="470">
        <v>4641305</v>
      </c>
      <c r="D31" s="528">
        <v>751204</v>
      </c>
      <c r="E31" s="470">
        <v>4510444</v>
      </c>
      <c r="F31" s="260">
        <v>121255</v>
      </c>
      <c r="G31" s="261">
        <v>1029771</v>
      </c>
      <c r="H31" s="260">
        <v>182686</v>
      </c>
      <c r="I31" s="260">
        <v>1128541</v>
      </c>
      <c r="J31" s="260">
        <v>200774</v>
      </c>
      <c r="K31" s="260">
        <v>1190910</v>
      </c>
      <c r="L31" s="510">
        <f t="shared" si="0"/>
        <v>246489</v>
      </c>
      <c r="M31" s="510">
        <f t="shared" si="0"/>
        <v>1161222</v>
      </c>
      <c r="N31" s="551"/>
      <c r="O31" s="79"/>
    </row>
    <row r="32" spans="1:14" ht="15.75" customHeight="1">
      <c r="A32" s="9"/>
      <c r="B32" s="80"/>
      <c r="C32" s="80"/>
      <c r="D32" s="529"/>
      <c r="E32" s="80"/>
      <c r="F32" s="198"/>
      <c r="J32" s="530"/>
      <c r="N32" s="551"/>
    </row>
    <row r="33" spans="1:15" ht="15.75" customHeight="1">
      <c r="A33" s="271" t="s">
        <v>405</v>
      </c>
      <c r="B33" s="3" t="s">
        <v>406</v>
      </c>
      <c r="C33" s="6"/>
      <c r="D33" s="97"/>
      <c r="E33" s="6"/>
      <c r="F33" s="85" t="s">
        <v>407</v>
      </c>
      <c r="N33" s="551"/>
      <c r="O33" s="79"/>
    </row>
    <row r="34" spans="1:14" ht="15.75" customHeight="1">
      <c r="A34" s="9"/>
      <c r="B34" s="82"/>
      <c r="C34" s="82"/>
      <c r="D34" s="531"/>
      <c r="E34" s="82"/>
      <c r="N34" s="551"/>
    </row>
    <row r="35" spans="1:17" s="131" customFormat="1" ht="12.75">
      <c r="A35" s="3"/>
      <c r="B35" s="82"/>
      <c r="C35" s="82"/>
      <c r="D35" s="531"/>
      <c r="E35" s="82"/>
      <c r="F35" s="85"/>
      <c r="G35" s="3"/>
      <c r="H35" s="85"/>
      <c r="I35" s="3"/>
      <c r="J35" s="85"/>
      <c r="K35" s="3"/>
      <c r="L35" s="3"/>
      <c r="M35" s="3"/>
      <c r="N35" s="225"/>
      <c r="O35" s="3"/>
      <c r="Q35" s="3"/>
    </row>
    <row r="36" spans="1:17" s="131" customFormat="1" ht="12.75">
      <c r="A36" s="3"/>
      <c r="B36" s="82"/>
      <c r="C36" s="82"/>
      <c r="D36" s="531"/>
      <c r="E36" s="82"/>
      <c r="F36" s="85"/>
      <c r="G36" s="3"/>
      <c r="H36" s="85"/>
      <c r="I36" s="3"/>
      <c r="J36" s="85"/>
      <c r="K36" s="3"/>
      <c r="L36" s="3"/>
      <c r="M36" s="3"/>
      <c r="N36" s="225"/>
      <c r="O36" s="3"/>
      <c r="Q36" s="3"/>
    </row>
    <row r="37" spans="1:17" s="131" customFormat="1" ht="12.75">
      <c r="A37" s="3"/>
      <c r="B37" s="84"/>
      <c r="C37" s="84"/>
      <c r="D37" s="532"/>
      <c r="E37" s="84"/>
      <c r="F37" s="85"/>
      <c r="G37" s="3"/>
      <c r="H37" s="85"/>
      <c r="I37" s="3"/>
      <c r="J37" s="85"/>
      <c r="K37" s="3"/>
      <c r="L37" s="3"/>
      <c r="M37" s="3"/>
      <c r="N37" s="225"/>
      <c r="O37" s="3"/>
      <c r="Q37" s="3"/>
    </row>
    <row r="38" spans="1:17" s="131" customFormat="1" ht="12.75">
      <c r="A38" s="3"/>
      <c r="B38" s="81"/>
      <c r="C38" s="81"/>
      <c r="D38" s="533"/>
      <c r="E38" s="81"/>
      <c r="F38" s="85"/>
      <c r="G38" s="3"/>
      <c r="H38" s="85"/>
      <c r="I38" s="3"/>
      <c r="J38" s="85"/>
      <c r="K38" s="3"/>
      <c r="L38" s="3"/>
      <c r="M38" s="3"/>
      <c r="N38" s="225"/>
      <c r="O38" s="3"/>
      <c r="Q38" s="3"/>
    </row>
    <row r="39" spans="1:17" s="131" customFormat="1" ht="12.75">
      <c r="A39" s="3"/>
      <c r="B39" s="80"/>
      <c r="C39" s="80"/>
      <c r="D39" s="529"/>
      <c r="E39" s="80"/>
      <c r="F39" s="85"/>
      <c r="G39" s="3"/>
      <c r="H39" s="85"/>
      <c r="I39" s="3"/>
      <c r="J39" s="85"/>
      <c r="K39" s="3"/>
      <c r="L39" s="3"/>
      <c r="M39" s="3"/>
      <c r="N39" s="225"/>
      <c r="O39" s="3"/>
      <c r="Q39" s="3"/>
    </row>
    <row r="40" spans="1:17" s="131" customFormat="1" ht="12.75">
      <c r="A40" s="3"/>
      <c r="B40" s="81"/>
      <c r="C40" s="81"/>
      <c r="D40" s="533"/>
      <c r="E40" s="81"/>
      <c r="F40" s="85"/>
      <c r="G40" s="3"/>
      <c r="H40" s="85"/>
      <c r="I40" s="3"/>
      <c r="J40" s="85"/>
      <c r="K40" s="3"/>
      <c r="L40" s="3"/>
      <c r="M40" s="3"/>
      <c r="N40" s="225"/>
      <c r="O40" s="3"/>
      <c r="Q40" s="3"/>
    </row>
    <row r="41" spans="1:17" s="131" customFormat="1" ht="12.75">
      <c r="A41" s="3"/>
      <c r="B41" s="82"/>
      <c r="C41" s="82"/>
      <c r="D41" s="531"/>
      <c r="E41" s="82"/>
      <c r="F41" s="85"/>
      <c r="G41" s="3"/>
      <c r="H41" s="85"/>
      <c r="I41" s="3"/>
      <c r="J41" s="85"/>
      <c r="K41" s="3"/>
      <c r="L41" s="3"/>
      <c r="M41" s="3"/>
      <c r="N41" s="264"/>
      <c r="O41" s="3"/>
      <c r="Q41" s="3"/>
    </row>
    <row r="42" spans="1:17" s="131" customFormat="1" ht="12.75">
      <c r="A42" s="3"/>
      <c r="B42" s="82"/>
      <c r="C42" s="82"/>
      <c r="D42" s="531"/>
      <c r="E42" s="82"/>
      <c r="F42" s="85"/>
      <c r="G42" s="3"/>
      <c r="H42" s="85"/>
      <c r="I42" s="3"/>
      <c r="J42" s="85"/>
      <c r="K42" s="3"/>
      <c r="L42" s="3"/>
      <c r="M42" s="3"/>
      <c r="N42" s="264"/>
      <c r="O42" s="3"/>
      <c r="Q42" s="3"/>
    </row>
    <row r="43" spans="1:17" s="131" customFormat="1" ht="12.75">
      <c r="A43" s="3"/>
      <c r="B43" s="82"/>
      <c r="C43" s="82"/>
      <c r="D43" s="531"/>
      <c r="E43" s="82"/>
      <c r="F43" s="85"/>
      <c r="G43" s="3"/>
      <c r="H43" s="85"/>
      <c r="I43" s="3"/>
      <c r="J43" s="85"/>
      <c r="K43" s="3"/>
      <c r="L43" s="3"/>
      <c r="M43" s="3"/>
      <c r="N43" s="264"/>
      <c r="O43" s="3"/>
      <c r="Q43" s="3"/>
    </row>
    <row r="44" spans="2:5" ht="12.75">
      <c r="B44" s="83"/>
      <c r="C44" s="83"/>
      <c r="D44" s="534"/>
      <c r="E44" s="83"/>
    </row>
    <row r="45" spans="2:5" ht="12.75">
      <c r="B45" s="82"/>
      <c r="C45" s="82"/>
      <c r="D45" s="531"/>
      <c r="E45" s="82"/>
    </row>
    <row r="46" spans="2:5" ht="12.75">
      <c r="B46" s="82"/>
      <c r="C46" s="82"/>
      <c r="D46" s="531"/>
      <c r="E46" s="82"/>
    </row>
    <row r="47" spans="2:5" ht="12.75">
      <c r="B47" s="82"/>
      <c r="C47" s="82"/>
      <c r="D47" s="531"/>
      <c r="E47" s="82"/>
    </row>
    <row r="48" spans="2:5" ht="12.75">
      <c r="B48" s="82"/>
      <c r="C48" s="82"/>
      <c r="D48" s="531"/>
      <c r="E48" s="82"/>
    </row>
    <row r="49" spans="2:5" ht="12.75">
      <c r="B49" s="82"/>
      <c r="C49" s="82"/>
      <c r="D49" s="531"/>
      <c r="E49" s="82"/>
    </row>
    <row r="51" ht="14.25" customHeight="1"/>
  </sheetData>
  <sheetProtection/>
  <mergeCells count="10">
    <mergeCell ref="N1:N34"/>
    <mergeCell ref="L2:M2"/>
    <mergeCell ref="A3:A5"/>
    <mergeCell ref="B3:C4"/>
    <mergeCell ref="D3:E4"/>
    <mergeCell ref="F3:M3"/>
    <mergeCell ref="F4:G4"/>
    <mergeCell ref="H4:I4"/>
    <mergeCell ref="J4:K4"/>
    <mergeCell ref="L4:M4"/>
  </mergeCells>
  <printOptions horizontalCentered="1"/>
  <pageMargins left="0.33" right="0" top="0.43" bottom="0.25" header="0.25" footer="0"/>
  <pageSetup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Q35"/>
  <sheetViews>
    <sheetView zoomScalePageLayoutView="0" workbookViewId="0" topLeftCell="A1">
      <selection activeCell="Q12" sqref="Q12"/>
    </sheetView>
  </sheetViews>
  <sheetFormatPr defaultColWidth="9.140625" defaultRowHeight="12.75"/>
  <cols>
    <col min="1" max="1" width="18.7109375" style="3" customWidth="1"/>
    <col min="2" max="3" width="10.8515625" style="3" customWidth="1"/>
    <col min="4" max="4" width="10.8515625" style="85" customWidth="1"/>
    <col min="5" max="5" width="10.8515625" style="3" customWidth="1"/>
    <col min="6" max="6" width="10.8515625" style="85" customWidth="1"/>
    <col min="7" max="7" width="10.8515625" style="3" customWidth="1"/>
    <col min="8" max="8" width="10.8515625" style="85" customWidth="1"/>
    <col min="9" max="9" width="10.8515625" style="3" customWidth="1"/>
    <col min="10" max="10" width="10.8515625" style="85" customWidth="1"/>
    <col min="11" max="13" width="10.8515625" style="3" customWidth="1"/>
    <col min="14" max="14" width="8.140625" style="3" customWidth="1"/>
    <col min="15" max="16384" width="9.140625" style="3" customWidth="1"/>
  </cols>
  <sheetData>
    <row r="1" spans="1:14" ht="24" customHeight="1">
      <c r="A1" s="78" t="s">
        <v>386</v>
      </c>
      <c r="N1" s="551" t="s">
        <v>189</v>
      </c>
    </row>
    <row r="2" spans="1:14" ht="20.25" customHeight="1">
      <c r="A2" s="78"/>
      <c r="G2" s="415"/>
      <c r="H2" s="535"/>
      <c r="I2" s="415"/>
      <c r="J2" s="535"/>
      <c r="K2" s="415"/>
      <c r="L2" s="601" t="s">
        <v>440</v>
      </c>
      <c r="M2" s="601"/>
      <c r="N2" s="551"/>
    </row>
    <row r="3" ht="5.25" customHeight="1">
      <c r="N3" s="551"/>
    </row>
    <row r="4" spans="1:14" ht="15.75">
      <c r="A4" s="590" t="s">
        <v>67</v>
      </c>
      <c r="B4" s="574" t="s">
        <v>403</v>
      </c>
      <c r="C4" s="580"/>
      <c r="D4" s="574" t="s">
        <v>378</v>
      </c>
      <c r="E4" s="580"/>
      <c r="F4" s="557" t="s">
        <v>378</v>
      </c>
      <c r="G4" s="558"/>
      <c r="H4" s="558"/>
      <c r="I4" s="558"/>
      <c r="J4" s="558"/>
      <c r="K4" s="558"/>
      <c r="L4" s="558"/>
      <c r="M4" s="559"/>
      <c r="N4" s="551"/>
    </row>
    <row r="5" spans="1:14" ht="15" customHeight="1">
      <c r="A5" s="602"/>
      <c r="B5" s="593"/>
      <c r="C5" s="594"/>
      <c r="D5" s="593"/>
      <c r="E5" s="594"/>
      <c r="F5" s="595" t="s">
        <v>0</v>
      </c>
      <c r="G5" s="596"/>
      <c r="H5" s="597" t="s">
        <v>119</v>
      </c>
      <c r="I5" s="598"/>
      <c r="J5" s="599" t="s">
        <v>335</v>
      </c>
      <c r="K5" s="600"/>
      <c r="L5" s="599" t="s">
        <v>422</v>
      </c>
      <c r="M5" s="600"/>
      <c r="N5" s="551"/>
    </row>
    <row r="6" spans="1:14" ht="33.75" customHeight="1">
      <c r="A6" s="603"/>
      <c r="B6" s="236" t="s">
        <v>139</v>
      </c>
      <c r="C6" s="236" t="s">
        <v>408</v>
      </c>
      <c r="D6" s="521" t="s">
        <v>139</v>
      </c>
      <c r="E6" s="236" t="s">
        <v>408</v>
      </c>
      <c r="F6" s="521" t="s">
        <v>139</v>
      </c>
      <c r="G6" s="236" t="s">
        <v>408</v>
      </c>
      <c r="H6" s="521" t="s">
        <v>139</v>
      </c>
      <c r="I6" s="236" t="s">
        <v>408</v>
      </c>
      <c r="J6" s="521" t="s">
        <v>139</v>
      </c>
      <c r="K6" s="236" t="s">
        <v>408</v>
      </c>
      <c r="L6" s="236" t="s">
        <v>139</v>
      </c>
      <c r="M6" s="236" t="s">
        <v>408</v>
      </c>
      <c r="N6" s="551"/>
    </row>
    <row r="7" spans="1:17" ht="18.75" customHeight="1">
      <c r="A7" s="237" t="s">
        <v>64</v>
      </c>
      <c r="B7" s="468">
        <v>4064</v>
      </c>
      <c r="C7" s="468">
        <v>94114</v>
      </c>
      <c r="D7" s="524">
        <v>22677</v>
      </c>
      <c r="E7" s="468">
        <v>5418</v>
      </c>
      <c r="F7" s="536">
        <v>653</v>
      </c>
      <c r="G7" s="344">
        <v>682</v>
      </c>
      <c r="H7" s="536">
        <v>899</v>
      </c>
      <c r="I7" s="353">
        <v>521</v>
      </c>
      <c r="J7" s="536">
        <v>8257</v>
      </c>
      <c r="K7" s="353">
        <v>1873</v>
      </c>
      <c r="L7" s="353">
        <f>D7-(F7+H7+J7)</f>
        <v>12868</v>
      </c>
      <c r="M7" s="353">
        <f>E7-(G7+I7+K7)</f>
        <v>2342</v>
      </c>
      <c r="N7" s="551"/>
      <c r="O7" s="79"/>
      <c r="Q7" s="79"/>
    </row>
    <row r="8" spans="1:17" ht="18.75" customHeight="1">
      <c r="A8" s="237" t="s">
        <v>94</v>
      </c>
      <c r="B8" s="468">
        <v>6693</v>
      </c>
      <c r="C8" s="468">
        <v>565</v>
      </c>
      <c r="D8" s="524">
        <v>4653</v>
      </c>
      <c r="E8" s="468">
        <v>468</v>
      </c>
      <c r="F8" s="525">
        <v>2207</v>
      </c>
      <c r="G8" s="240">
        <v>11</v>
      </c>
      <c r="H8" s="525">
        <v>2443</v>
      </c>
      <c r="I8" s="238">
        <v>4</v>
      </c>
      <c r="J8" s="525">
        <v>3</v>
      </c>
      <c r="K8" s="238">
        <v>14</v>
      </c>
      <c r="L8" s="239">
        <f aca="true" t="shared" si="0" ref="L8:M30">D8-(F8+H8+J8)</f>
        <v>0</v>
      </c>
      <c r="M8" s="509">
        <f t="shared" si="0"/>
        <v>439</v>
      </c>
      <c r="N8" s="551"/>
      <c r="Q8" s="79"/>
    </row>
    <row r="9" spans="1:17" s="85" customFormat="1" ht="18.75" customHeight="1">
      <c r="A9" s="230" t="s">
        <v>153</v>
      </c>
      <c r="B9" s="239">
        <v>0</v>
      </c>
      <c r="C9" s="469" t="s">
        <v>410</v>
      </c>
      <c r="D9" s="524">
        <v>144</v>
      </c>
      <c r="E9" s="468">
        <v>139</v>
      </c>
      <c r="F9" s="421">
        <v>0</v>
      </c>
      <c r="G9" s="421">
        <v>0</v>
      </c>
      <c r="H9" s="421">
        <v>0</v>
      </c>
      <c r="I9" s="421">
        <v>0</v>
      </c>
      <c r="J9" s="525">
        <v>144</v>
      </c>
      <c r="K9" s="239">
        <v>0</v>
      </c>
      <c r="L9" s="239">
        <f t="shared" si="0"/>
        <v>0</v>
      </c>
      <c r="M9" s="509">
        <f t="shared" si="0"/>
        <v>139</v>
      </c>
      <c r="N9" s="551"/>
      <c r="Q9" s="79"/>
    </row>
    <row r="10" spans="1:17" ht="18.75" customHeight="1">
      <c r="A10" s="237" t="s">
        <v>75</v>
      </c>
      <c r="B10" s="468">
        <v>823117</v>
      </c>
      <c r="C10" s="468">
        <v>22309</v>
      </c>
      <c r="D10" s="524">
        <v>567051</v>
      </c>
      <c r="E10" s="468">
        <v>74465</v>
      </c>
      <c r="F10" s="525">
        <v>134099</v>
      </c>
      <c r="G10" s="240">
        <v>4955</v>
      </c>
      <c r="H10" s="525">
        <v>123716</v>
      </c>
      <c r="I10" s="238">
        <v>8828</v>
      </c>
      <c r="J10" s="525">
        <v>168931</v>
      </c>
      <c r="K10" s="238">
        <v>24662</v>
      </c>
      <c r="L10" s="509">
        <f t="shared" si="0"/>
        <v>140305</v>
      </c>
      <c r="M10" s="509">
        <f t="shared" si="0"/>
        <v>36020</v>
      </c>
      <c r="N10" s="551"/>
      <c r="Q10" s="79"/>
    </row>
    <row r="11" spans="1:17" ht="18.75" customHeight="1">
      <c r="A11" s="237" t="s">
        <v>76</v>
      </c>
      <c r="B11" s="468">
        <v>29699</v>
      </c>
      <c r="C11" s="468">
        <v>12895</v>
      </c>
      <c r="D11" s="524">
        <v>39870</v>
      </c>
      <c r="E11" s="468">
        <v>12367</v>
      </c>
      <c r="F11" s="525">
        <v>13643</v>
      </c>
      <c r="G11" s="240">
        <v>4410</v>
      </c>
      <c r="H11" s="525">
        <v>13312</v>
      </c>
      <c r="I11" s="238">
        <v>6063</v>
      </c>
      <c r="J11" s="525">
        <v>7324</v>
      </c>
      <c r="K11" s="238">
        <v>498</v>
      </c>
      <c r="L11" s="509">
        <f t="shared" si="0"/>
        <v>5591</v>
      </c>
      <c r="M11" s="509">
        <f t="shared" si="0"/>
        <v>1396</v>
      </c>
      <c r="N11" s="551"/>
      <c r="Q11" s="79"/>
    </row>
    <row r="12" spans="1:17" ht="18.75" customHeight="1">
      <c r="A12" s="237" t="s">
        <v>95</v>
      </c>
      <c r="B12" s="468">
        <v>3593</v>
      </c>
      <c r="C12" s="468">
        <v>11471</v>
      </c>
      <c r="D12" s="524">
        <v>11076</v>
      </c>
      <c r="E12" s="468">
        <v>13263</v>
      </c>
      <c r="F12" s="525">
        <v>355</v>
      </c>
      <c r="G12" s="240">
        <v>1858</v>
      </c>
      <c r="H12" s="421">
        <v>0</v>
      </c>
      <c r="I12" s="238">
        <v>4031</v>
      </c>
      <c r="J12" s="525">
        <v>3082</v>
      </c>
      <c r="K12" s="238">
        <v>6984</v>
      </c>
      <c r="L12" s="509">
        <f t="shared" si="0"/>
        <v>7639</v>
      </c>
      <c r="M12" s="509">
        <f t="shared" si="0"/>
        <v>390</v>
      </c>
      <c r="N12" s="551"/>
      <c r="Q12" s="79"/>
    </row>
    <row r="13" spans="1:17" s="85" customFormat="1" ht="18.75" customHeight="1">
      <c r="A13" s="230" t="s">
        <v>154</v>
      </c>
      <c r="B13" s="239">
        <v>0</v>
      </c>
      <c r="C13" s="469" t="s">
        <v>410</v>
      </c>
      <c r="D13" s="524">
        <v>3</v>
      </c>
      <c r="E13" s="421">
        <v>0</v>
      </c>
      <c r="F13" s="421">
        <v>0</v>
      </c>
      <c r="G13" s="421">
        <v>0</v>
      </c>
      <c r="H13" s="421">
        <v>0</v>
      </c>
      <c r="I13" s="421">
        <v>0</v>
      </c>
      <c r="J13" s="421">
        <v>0</v>
      </c>
      <c r="K13" s="239">
        <v>0</v>
      </c>
      <c r="L13" s="509">
        <f t="shared" si="0"/>
        <v>3</v>
      </c>
      <c r="M13" s="239">
        <f t="shared" si="0"/>
        <v>0</v>
      </c>
      <c r="N13" s="551"/>
      <c r="Q13" s="79"/>
    </row>
    <row r="14" spans="1:17" ht="18.75" customHeight="1">
      <c r="A14" s="237" t="s">
        <v>77</v>
      </c>
      <c r="B14" s="468">
        <v>1</v>
      </c>
      <c r="C14" s="468">
        <v>122160</v>
      </c>
      <c r="D14" s="421">
        <v>0</v>
      </c>
      <c r="E14" s="468">
        <v>159695</v>
      </c>
      <c r="F14" s="421">
        <v>0</v>
      </c>
      <c r="G14" s="240">
        <v>17865</v>
      </c>
      <c r="H14" s="421">
        <v>0</v>
      </c>
      <c r="I14" s="238">
        <v>42442</v>
      </c>
      <c r="J14" s="421">
        <v>0</v>
      </c>
      <c r="K14" s="238">
        <v>67552</v>
      </c>
      <c r="L14" s="239">
        <f t="shared" si="0"/>
        <v>0</v>
      </c>
      <c r="M14" s="509">
        <f t="shared" si="0"/>
        <v>31836</v>
      </c>
      <c r="N14" s="551"/>
      <c r="Q14" s="79"/>
    </row>
    <row r="15" spans="1:17" ht="18.75" customHeight="1">
      <c r="A15" s="237" t="s">
        <v>155</v>
      </c>
      <c r="B15" s="239">
        <v>0</v>
      </c>
      <c r="C15" s="469" t="s">
        <v>410</v>
      </c>
      <c r="D15" s="421">
        <v>0</v>
      </c>
      <c r="E15" s="421">
        <v>0</v>
      </c>
      <c r="F15" s="421">
        <v>0</v>
      </c>
      <c r="G15" s="239">
        <v>0</v>
      </c>
      <c r="H15" s="421">
        <v>0</v>
      </c>
      <c r="I15" s="239">
        <v>0</v>
      </c>
      <c r="J15" s="421">
        <v>0</v>
      </c>
      <c r="K15" s="239">
        <v>0</v>
      </c>
      <c r="L15" s="239">
        <f t="shared" si="0"/>
        <v>0</v>
      </c>
      <c r="M15" s="239">
        <f t="shared" si="0"/>
        <v>0</v>
      </c>
      <c r="N15" s="551"/>
      <c r="Q15" s="79"/>
    </row>
    <row r="16" spans="1:17" ht="18.75" customHeight="1">
      <c r="A16" s="237" t="s">
        <v>96</v>
      </c>
      <c r="B16" s="468">
        <v>37930</v>
      </c>
      <c r="C16" s="468">
        <v>11741</v>
      </c>
      <c r="D16" s="524">
        <v>36095</v>
      </c>
      <c r="E16" s="468">
        <v>3550</v>
      </c>
      <c r="F16" s="525">
        <v>1063</v>
      </c>
      <c r="G16" s="239">
        <v>0</v>
      </c>
      <c r="H16" s="537">
        <v>1551</v>
      </c>
      <c r="I16" s="240">
        <v>1500</v>
      </c>
      <c r="J16" s="537">
        <v>15934</v>
      </c>
      <c r="K16" s="239">
        <v>0</v>
      </c>
      <c r="L16" s="509">
        <f t="shared" si="0"/>
        <v>17547</v>
      </c>
      <c r="M16" s="509">
        <f t="shared" si="0"/>
        <v>2050</v>
      </c>
      <c r="N16" s="551"/>
      <c r="Q16" s="79"/>
    </row>
    <row r="17" spans="1:17" ht="18.75" customHeight="1">
      <c r="A17" s="237" t="s">
        <v>25</v>
      </c>
      <c r="B17" s="468">
        <v>490164</v>
      </c>
      <c r="C17" s="468">
        <v>882851</v>
      </c>
      <c r="D17" s="524">
        <v>1474109</v>
      </c>
      <c r="E17" s="468">
        <v>938990</v>
      </c>
      <c r="F17" s="525">
        <v>199639</v>
      </c>
      <c r="G17" s="240">
        <v>185214</v>
      </c>
      <c r="H17" s="525">
        <v>520027</v>
      </c>
      <c r="I17" s="238">
        <v>225141</v>
      </c>
      <c r="J17" s="525">
        <v>343188</v>
      </c>
      <c r="K17" s="238">
        <v>335781</v>
      </c>
      <c r="L17" s="509">
        <f t="shared" si="0"/>
        <v>411255</v>
      </c>
      <c r="M17" s="509">
        <f t="shared" si="0"/>
        <v>192854</v>
      </c>
      <c r="N17" s="551"/>
      <c r="Q17" s="79"/>
    </row>
    <row r="18" spans="1:17" ht="18.75" customHeight="1">
      <c r="A18" s="237" t="s">
        <v>97</v>
      </c>
      <c r="B18" s="468">
        <v>84103</v>
      </c>
      <c r="C18" s="468">
        <v>9112</v>
      </c>
      <c r="D18" s="524">
        <v>253446</v>
      </c>
      <c r="E18" s="468">
        <v>1371</v>
      </c>
      <c r="F18" s="525">
        <v>74437</v>
      </c>
      <c r="G18" s="240">
        <v>16</v>
      </c>
      <c r="H18" s="525">
        <v>80748</v>
      </c>
      <c r="I18" s="239">
        <v>0</v>
      </c>
      <c r="J18" s="525">
        <v>27274</v>
      </c>
      <c r="K18" s="238">
        <v>283</v>
      </c>
      <c r="L18" s="509">
        <f t="shared" si="0"/>
        <v>70987</v>
      </c>
      <c r="M18" s="509">
        <f t="shared" si="0"/>
        <v>1072</v>
      </c>
      <c r="N18" s="551"/>
      <c r="Q18" s="79"/>
    </row>
    <row r="19" spans="1:17" ht="18.75" customHeight="1">
      <c r="A19" s="237" t="s">
        <v>156</v>
      </c>
      <c r="B19" s="239">
        <v>0</v>
      </c>
      <c r="C19" s="469" t="s">
        <v>410</v>
      </c>
      <c r="D19" s="524">
        <v>100190</v>
      </c>
      <c r="E19" s="421">
        <v>0</v>
      </c>
      <c r="F19" s="525">
        <v>100190</v>
      </c>
      <c r="G19" s="239">
        <v>0</v>
      </c>
      <c r="H19" s="421">
        <v>0</v>
      </c>
      <c r="I19" s="239">
        <v>0</v>
      </c>
      <c r="J19" s="421">
        <v>0</v>
      </c>
      <c r="K19" s="239">
        <v>0</v>
      </c>
      <c r="L19" s="239">
        <f t="shared" si="0"/>
        <v>0</v>
      </c>
      <c r="M19" s="239">
        <f t="shared" si="0"/>
        <v>0</v>
      </c>
      <c r="N19" s="551"/>
      <c r="Q19" s="79"/>
    </row>
    <row r="20" spans="1:17" ht="18.75" customHeight="1">
      <c r="A20" s="237" t="s">
        <v>157</v>
      </c>
      <c r="B20" s="468">
        <v>10534622</v>
      </c>
      <c r="C20" s="468">
        <v>6693407</v>
      </c>
      <c r="D20" s="524">
        <v>10230236</v>
      </c>
      <c r="E20" s="468">
        <v>6038824</v>
      </c>
      <c r="F20" s="525">
        <v>2491626</v>
      </c>
      <c r="G20" s="240">
        <v>1468533</v>
      </c>
      <c r="H20" s="525">
        <v>2460386</v>
      </c>
      <c r="I20" s="238">
        <v>1342376</v>
      </c>
      <c r="J20" s="525">
        <v>2381866</v>
      </c>
      <c r="K20" s="238">
        <v>1703827</v>
      </c>
      <c r="L20" s="509">
        <f t="shared" si="0"/>
        <v>2896358</v>
      </c>
      <c r="M20" s="509">
        <f t="shared" si="0"/>
        <v>1524088</v>
      </c>
      <c r="N20" s="551"/>
      <c r="Q20" s="79"/>
    </row>
    <row r="21" spans="1:17" ht="18.75" customHeight="1">
      <c r="A21" s="237" t="s">
        <v>78</v>
      </c>
      <c r="B21" s="468">
        <v>1</v>
      </c>
      <c r="C21" s="468">
        <v>4080</v>
      </c>
      <c r="D21" s="524">
        <v>2067</v>
      </c>
      <c r="E21" s="468">
        <v>2835</v>
      </c>
      <c r="F21" s="421">
        <v>0</v>
      </c>
      <c r="G21" s="240">
        <v>863</v>
      </c>
      <c r="H21" s="525">
        <v>1903</v>
      </c>
      <c r="I21" s="231">
        <v>0</v>
      </c>
      <c r="J21" s="231">
        <v>0</v>
      </c>
      <c r="K21" s="238">
        <v>1271</v>
      </c>
      <c r="L21" s="509">
        <f t="shared" si="0"/>
        <v>164</v>
      </c>
      <c r="M21" s="509">
        <f t="shared" si="0"/>
        <v>701</v>
      </c>
      <c r="N21" s="551"/>
      <c r="Q21" s="79"/>
    </row>
    <row r="22" spans="1:17" ht="18.75" customHeight="1">
      <c r="A22" s="237" t="s">
        <v>79</v>
      </c>
      <c r="B22" s="468">
        <v>279224</v>
      </c>
      <c r="C22" s="468">
        <v>77</v>
      </c>
      <c r="D22" s="524">
        <v>276496</v>
      </c>
      <c r="E22" s="468">
        <v>66</v>
      </c>
      <c r="F22" s="525">
        <v>61961</v>
      </c>
      <c r="G22" s="240">
        <v>54</v>
      </c>
      <c r="H22" s="525">
        <v>69746</v>
      </c>
      <c r="I22" s="238">
        <v>12</v>
      </c>
      <c r="J22" s="525">
        <v>55557</v>
      </c>
      <c r="K22" s="239">
        <v>0</v>
      </c>
      <c r="L22" s="509">
        <f t="shared" si="0"/>
        <v>89232</v>
      </c>
      <c r="M22" s="239">
        <f t="shared" si="0"/>
        <v>0</v>
      </c>
      <c r="N22" s="551"/>
      <c r="Q22" s="79"/>
    </row>
    <row r="23" spans="1:17" ht="18.75" customHeight="1">
      <c r="A23" s="237" t="s">
        <v>39</v>
      </c>
      <c r="B23" s="468">
        <v>221909</v>
      </c>
      <c r="C23" s="468">
        <v>214293</v>
      </c>
      <c r="D23" s="524">
        <v>396611</v>
      </c>
      <c r="E23" s="468">
        <v>127870</v>
      </c>
      <c r="F23" s="525">
        <v>84158</v>
      </c>
      <c r="G23" s="240">
        <v>51118</v>
      </c>
      <c r="H23" s="525">
        <v>96207</v>
      </c>
      <c r="I23" s="238">
        <v>53930</v>
      </c>
      <c r="J23" s="525">
        <v>51443</v>
      </c>
      <c r="K23" s="238">
        <v>11554</v>
      </c>
      <c r="L23" s="509">
        <f t="shared" si="0"/>
        <v>164803</v>
      </c>
      <c r="M23" s="509">
        <f t="shared" si="0"/>
        <v>11268</v>
      </c>
      <c r="N23" s="551"/>
      <c r="Q23" s="79"/>
    </row>
    <row r="24" spans="1:17" ht="18.75" customHeight="1">
      <c r="A24" s="237" t="s">
        <v>98</v>
      </c>
      <c r="B24" s="468">
        <v>2</v>
      </c>
      <c r="C24" s="468">
        <v>421</v>
      </c>
      <c r="D24" s="524">
        <v>22</v>
      </c>
      <c r="E24" s="468">
        <v>68</v>
      </c>
      <c r="F24" s="421">
        <v>0</v>
      </c>
      <c r="G24" s="240">
        <v>37</v>
      </c>
      <c r="H24" s="525">
        <v>22</v>
      </c>
      <c r="I24" s="239">
        <v>0</v>
      </c>
      <c r="J24" s="421">
        <v>0</v>
      </c>
      <c r="K24" s="238">
        <v>31</v>
      </c>
      <c r="L24" s="239">
        <f t="shared" si="0"/>
        <v>0</v>
      </c>
      <c r="M24" s="239">
        <f t="shared" si="0"/>
        <v>0</v>
      </c>
      <c r="N24" s="551"/>
      <c r="Q24" s="79"/>
    </row>
    <row r="25" spans="1:17" s="85" customFormat="1" ht="18.75" customHeight="1">
      <c r="A25" s="230" t="s">
        <v>158</v>
      </c>
      <c r="B25" s="239">
        <v>0</v>
      </c>
      <c r="C25" s="469" t="s">
        <v>410</v>
      </c>
      <c r="D25" s="524">
        <v>72</v>
      </c>
      <c r="E25" s="468">
        <v>104</v>
      </c>
      <c r="F25" s="421">
        <v>0</v>
      </c>
      <c r="G25" s="421">
        <v>0</v>
      </c>
      <c r="H25" s="421">
        <v>0</v>
      </c>
      <c r="I25" s="421">
        <v>0</v>
      </c>
      <c r="J25" s="421">
        <v>0</v>
      </c>
      <c r="K25" s="239">
        <v>0</v>
      </c>
      <c r="L25" s="509">
        <f t="shared" si="0"/>
        <v>72</v>
      </c>
      <c r="M25" s="509">
        <f t="shared" si="0"/>
        <v>104</v>
      </c>
      <c r="N25" s="551"/>
      <c r="Q25" s="79"/>
    </row>
    <row r="26" spans="1:17" ht="18.75" customHeight="1">
      <c r="A26" s="237" t="s">
        <v>27</v>
      </c>
      <c r="B26" s="468">
        <v>92732</v>
      </c>
      <c r="C26" s="468">
        <v>35841</v>
      </c>
      <c r="D26" s="524">
        <v>1271</v>
      </c>
      <c r="E26" s="468">
        <v>22972</v>
      </c>
      <c r="F26" s="525">
        <v>43</v>
      </c>
      <c r="G26" s="240">
        <v>5616</v>
      </c>
      <c r="H26" s="421">
        <v>0</v>
      </c>
      <c r="I26" s="238">
        <v>5745</v>
      </c>
      <c r="J26" s="525">
        <v>1215</v>
      </c>
      <c r="K26" s="238">
        <v>7946</v>
      </c>
      <c r="L26" s="509">
        <f t="shared" si="0"/>
        <v>13</v>
      </c>
      <c r="M26" s="509">
        <f t="shared" si="0"/>
        <v>3665</v>
      </c>
      <c r="N26" s="551"/>
      <c r="Q26" s="79"/>
    </row>
    <row r="27" spans="1:17" ht="18.75" customHeight="1">
      <c r="A27" s="237" t="s">
        <v>159</v>
      </c>
      <c r="B27" s="468">
        <v>497</v>
      </c>
      <c r="C27" s="468">
        <v>4705</v>
      </c>
      <c r="D27" s="421">
        <v>0</v>
      </c>
      <c r="E27" s="468">
        <v>15</v>
      </c>
      <c r="F27" s="421">
        <v>0</v>
      </c>
      <c r="G27" s="240">
        <v>12</v>
      </c>
      <c r="H27" s="421">
        <v>0</v>
      </c>
      <c r="I27" s="239">
        <v>0</v>
      </c>
      <c r="J27" s="421">
        <v>0</v>
      </c>
      <c r="K27" s="238">
        <v>3</v>
      </c>
      <c r="L27" s="239">
        <f t="shared" si="0"/>
        <v>0</v>
      </c>
      <c r="M27" s="239">
        <f t="shared" si="0"/>
        <v>0</v>
      </c>
      <c r="N27" s="551"/>
      <c r="Q27" s="79"/>
    </row>
    <row r="28" spans="1:17" ht="18.75" customHeight="1">
      <c r="A28" s="237" t="s">
        <v>80</v>
      </c>
      <c r="B28" s="468">
        <v>247958</v>
      </c>
      <c r="C28" s="468">
        <v>38632</v>
      </c>
      <c r="D28" s="524">
        <v>139951</v>
      </c>
      <c r="E28" s="468">
        <v>28891</v>
      </c>
      <c r="F28" s="525">
        <v>117614</v>
      </c>
      <c r="G28" s="240">
        <v>8810</v>
      </c>
      <c r="H28" s="525">
        <v>12744</v>
      </c>
      <c r="I28" s="238">
        <v>5464</v>
      </c>
      <c r="J28" s="525">
        <v>9584</v>
      </c>
      <c r="K28" s="238">
        <v>7548</v>
      </c>
      <c r="L28" s="509">
        <f t="shared" si="0"/>
        <v>9</v>
      </c>
      <c r="M28" s="509">
        <f t="shared" si="0"/>
        <v>7069</v>
      </c>
      <c r="N28" s="551"/>
      <c r="Q28" s="79"/>
    </row>
    <row r="29" spans="1:17" ht="18.75" customHeight="1">
      <c r="A29" s="237" t="s">
        <v>29</v>
      </c>
      <c r="B29" s="468">
        <v>228684</v>
      </c>
      <c r="C29" s="468">
        <v>91115</v>
      </c>
      <c r="D29" s="524">
        <v>238380</v>
      </c>
      <c r="E29" s="468">
        <v>88324</v>
      </c>
      <c r="F29" s="439">
        <v>38998</v>
      </c>
      <c r="G29" s="248">
        <v>22533</v>
      </c>
      <c r="H29" s="439">
        <v>86805</v>
      </c>
      <c r="I29" s="57">
        <v>14594</v>
      </c>
      <c r="J29" s="439">
        <v>96594</v>
      </c>
      <c r="K29" s="57">
        <v>29810</v>
      </c>
      <c r="L29" s="509">
        <f t="shared" si="0"/>
        <v>15983</v>
      </c>
      <c r="M29" s="509">
        <f t="shared" si="0"/>
        <v>21387</v>
      </c>
      <c r="N29" s="551"/>
      <c r="Q29" s="79"/>
    </row>
    <row r="30" spans="1:17" ht="18.75" customHeight="1">
      <c r="A30" s="241" t="s">
        <v>160</v>
      </c>
      <c r="B30" s="242">
        <v>150913</v>
      </c>
      <c r="C30" s="242">
        <v>251936</v>
      </c>
      <c r="D30" s="261">
        <f>'Table 14'!D6-SUM('Table 14'!D7:D31)-SUM('Table 14 cont''d'!D7:D29)</f>
        <v>27254</v>
      </c>
      <c r="E30" s="345">
        <f>'Table 14'!E6-SUM('Table 14'!E7:E31)-SUM('Table 14 cont''d'!E7:E29)</f>
        <v>307178</v>
      </c>
      <c r="F30" s="261">
        <f>'Table 14'!F6-SUM('Table 14'!F7:F31)-SUM('Table 14 cont''d'!F7:F29)</f>
        <v>5233</v>
      </c>
      <c r="G30" s="345">
        <f>'Table 14'!G6-SUM('Table 14'!G7:G31)-SUM('Table 14 cont''d'!G7:G29)</f>
        <v>81273</v>
      </c>
      <c r="H30" s="261">
        <f>'Table 14'!H6-SUM('Table 14'!H7:H31)-SUM('Table 14 cont''d'!H7:H29)</f>
        <v>8911</v>
      </c>
      <c r="I30" s="345">
        <f>'Table 14'!I6-SUM('Table 14'!I7:I31)-SUM('Table 14 cont''d'!I7:I29)</f>
        <v>75297</v>
      </c>
      <c r="J30" s="261">
        <f>'Table 14'!J6-SUM('Table 14'!J7:J31)-SUM('Table 14 cont''d'!J7:J29)</f>
        <v>5333</v>
      </c>
      <c r="K30" s="345">
        <f>'Table 14'!K6-SUM('Table 14'!K7:K31)-SUM('Table 14 cont''d'!K7:K29)</f>
        <v>86722</v>
      </c>
      <c r="L30" s="511">
        <f t="shared" si="0"/>
        <v>7777</v>
      </c>
      <c r="M30" s="511">
        <f t="shared" si="0"/>
        <v>63886</v>
      </c>
      <c r="N30" s="551"/>
      <c r="Q30" s="79"/>
    </row>
    <row r="31" ht="7.5" customHeight="1">
      <c r="N31" s="551"/>
    </row>
    <row r="32" spans="1:14" ht="14.25" customHeight="1">
      <c r="A32" s="271" t="s">
        <v>405</v>
      </c>
      <c r="B32" s="3" t="s">
        <v>406</v>
      </c>
      <c r="C32" s="6"/>
      <c r="D32" s="97"/>
      <c r="E32" s="6"/>
      <c r="F32" s="85" t="s">
        <v>407</v>
      </c>
      <c r="N32" s="551"/>
    </row>
    <row r="33" spans="1:14" ht="12.75">
      <c r="A33" s="3" t="s">
        <v>368</v>
      </c>
      <c r="B33" s="79"/>
      <c r="C33" s="79"/>
      <c r="D33" s="198"/>
      <c r="E33" s="79"/>
      <c r="N33" s="551"/>
    </row>
    <row r="35" spans="2:13" ht="12.75">
      <c r="B35" s="513"/>
      <c r="C35" s="513"/>
      <c r="D35" s="513"/>
      <c r="E35" s="513"/>
      <c r="F35" s="513"/>
      <c r="G35" s="513"/>
      <c r="H35" s="513"/>
      <c r="I35" s="513"/>
      <c r="J35" s="513"/>
      <c r="K35" s="513"/>
      <c r="L35" s="513"/>
      <c r="M35" s="513"/>
    </row>
  </sheetData>
  <sheetProtection/>
  <mergeCells count="10">
    <mergeCell ref="N1:N33"/>
    <mergeCell ref="L2:M2"/>
    <mergeCell ref="A4:A6"/>
    <mergeCell ref="B4:C5"/>
    <mergeCell ref="D4:E5"/>
    <mergeCell ref="F4:M4"/>
    <mergeCell ref="F5:G5"/>
    <mergeCell ref="H5:I5"/>
    <mergeCell ref="J5:K5"/>
    <mergeCell ref="L5:M5"/>
  </mergeCells>
  <printOptions horizontalCentered="1"/>
  <pageMargins left="0.28" right="0" top="0.53" bottom="0.25" header="0.25" footer="0"/>
  <pageSetup horizontalDpi="600" verticalDpi="600" orientation="landscape" paperSize="9" scale="9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O33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15.28125" style="85" customWidth="1"/>
    <col min="2" max="13" width="10.7109375" style="85" customWidth="1"/>
    <col min="14" max="14" width="9.140625" style="257" customWidth="1"/>
    <col min="15" max="16384" width="9.140625" style="85" customWidth="1"/>
  </cols>
  <sheetData>
    <row r="1" spans="1:14" ht="21" customHeight="1">
      <c r="A1" s="109" t="s">
        <v>387</v>
      </c>
      <c r="B1" s="110"/>
      <c r="C1" s="110"/>
      <c r="D1" s="110"/>
      <c r="E1" s="110"/>
      <c r="N1" s="551" t="s">
        <v>190</v>
      </c>
    </row>
    <row r="2" spans="1:14" ht="21" customHeight="1">
      <c r="A2" s="110"/>
      <c r="B2" s="110"/>
      <c r="C2" s="110"/>
      <c r="D2" s="110"/>
      <c r="E2" s="110"/>
      <c r="F2" s="416"/>
      <c r="L2" s="604" t="s">
        <v>441</v>
      </c>
      <c r="M2" s="604"/>
      <c r="N2" s="551"/>
    </row>
    <row r="3" spans="1:14" ht="21" customHeight="1">
      <c r="A3" s="605" t="s">
        <v>70</v>
      </c>
      <c r="B3" s="574" t="s">
        <v>403</v>
      </c>
      <c r="C3" s="580"/>
      <c r="D3" s="574" t="s">
        <v>378</v>
      </c>
      <c r="E3" s="580"/>
      <c r="F3" s="557" t="s">
        <v>378</v>
      </c>
      <c r="G3" s="558"/>
      <c r="H3" s="558"/>
      <c r="I3" s="558"/>
      <c r="J3" s="558"/>
      <c r="K3" s="558"/>
      <c r="L3" s="558"/>
      <c r="M3" s="559"/>
      <c r="N3" s="551"/>
    </row>
    <row r="4" spans="1:14" ht="21" customHeight="1">
      <c r="A4" s="606"/>
      <c r="B4" s="593"/>
      <c r="C4" s="594"/>
      <c r="D4" s="593"/>
      <c r="E4" s="594"/>
      <c r="F4" s="608" t="s">
        <v>0</v>
      </c>
      <c r="G4" s="608"/>
      <c r="H4" s="597" t="s">
        <v>119</v>
      </c>
      <c r="I4" s="598"/>
      <c r="J4" s="597" t="s">
        <v>333</v>
      </c>
      <c r="K4" s="598"/>
      <c r="L4" s="597" t="s">
        <v>415</v>
      </c>
      <c r="M4" s="598"/>
      <c r="N4" s="551"/>
    </row>
    <row r="5" spans="1:14" ht="32.25" customHeight="1">
      <c r="A5" s="607"/>
      <c r="B5" s="236" t="s">
        <v>139</v>
      </c>
      <c r="C5" s="236" t="s">
        <v>408</v>
      </c>
      <c r="D5" s="521" t="s">
        <v>139</v>
      </c>
      <c r="E5" s="236" t="s">
        <v>408</v>
      </c>
      <c r="F5" s="521" t="s">
        <v>139</v>
      </c>
      <c r="G5" s="236" t="s">
        <v>408</v>
      </c>
      <c r="H5" s="521" t="s">
        <v>139</v>
      </c>
      <c r="I5" s="236" t="s">
        <v>408</v>
      </c>
      <c r="J5" s="521" t="s">
        <v>139</v>
      </c>
      <c r="K5" s="236" t="s">
        <v>408</v>
      </c>
      <c r="L5" s="236" t="s">
        <v>139</v>
      </c>
      <c r="M5" s="236" t="s">
        <v>408</v>
      </c>
      <c r="N5" s="551"/>
    </row>
    <row r="6" spans="1:15" ht="21.75" customHeight="1">
      <c r="A6" s="228" t="s">
        <v>63</v>
      </c>
      <c r="B6" s="229">
        <f aca="true" t="shared" si="0" ref="B6:M6">SUM(B7:B24)</f>
        <v>4687118</v>
      </c>
      <c r="C6" s="229">
        <f t="shared" si="0"/>
        <v>6491865</v>
      </c>
      <c r="D6" s="229">
        <f t="shared" si="0"/>
        <v>5430953</v>
      </c>
      <c r="E6" s="229">
        <f t="shared" si="0"/>
        <v>6326774</v>
      </c>
      <c r="F6" s="346">
        <f t="shared" si="0"/>
        <v>1176556</v>
      </c>
      <c r="G6" s="349">
        <f t="shared" si="0"/>
        <v>1398264</v>
      </c>
      <c r="H6" s="346">
        <f t="shared" si="0"/>
        <v>1423317</v>
      </c>
      <c r="I6" s="349">
        <f t="shared" si="0"/>
        <v>1669844</v>
      </c>
      <c r="J6" s="346">
        <f t="shared" si="0"/>
        <v>1289951</v>
      </c>
      <c r="K6" s="346">
        <f t="shared" si="0"/>
        <v>1717629</v>
      </c>
      <c r="L6" s="346">
        <f t="shared" si="0"/>
        <v>1541129</v>
      </c>
      <c r="M6" s="349">
        <f t="shared" si="0"/>
        <v>1541037</v>
      </c>
      <c r="N6" s="551"/>
      <c r="O6" s="378"/>
    </row>
    <row r="7" spans="1:15" ht="21.75" customHeight="1">
      <c r="A7" s="230" t="s">
        <v>71</v>
      </c>
      <c r="B7" s="471">
        <v>0</v>
      </c>
      <c r="C7" s="468">
        <v>46806</v>
      </c>
      <c r="D7" s="231">
        <v>0</v>
      </c>
      <c r="E7" s="468">
        <v>35035</v>
      </c>
      <c r="F7" s="231">
        <v>0</v>
      </c>
      <c r="G7" s="232">
        <v>9956</v>
      </c>
      <c r="H7" s="231">
        <v>0</v>
      </c>
      <c r="I7" s="232">
        <v>10935</v>
      </c>
      <c r="J7" s="231">
        <v>0</v>
      </c>
      <c r="K7" s="232">
        <v>1955</v>
      </c>
      <c r="L7" s="231">
        <f>D7-(F7+H7+J7)</f>
        <v>0</v>
      </c>
      <c r="M7" s="232">
        <f>E7-(G7+I7+K7)</f>
        <v>12189</v>
      </c>
      <c r="N7" s="551"/>
      <c r="O7" s="378"/>
    </row>
    <row r="8" spans="1:15" ht="21.75" customHeight="1">
      <c r="A8" s="230" t="s">
        <v>72</v>
      </c>
      <c r="B8" s="468">
        <v>25329</v>
      </c>
      <c r="C8" s="468">
        <v>150689</v>
      </c>
      <c r="D8" s="512">
        <v>61162</v>
      </c>
      <c r="E8" s="499">
        <v>140877</v>
      </c>
      <c r="F8" s="347">
        <v>15637</v>
      </c>
      <c r="G8" s="232">
        <v>26128</v>
      </c>
      <c r="H8" s="232">
        <v>35475</v>
      </c>
      <c r="I8" s="232">
        <v>38461</v>
      </c>
      <c r="J8" s="232">
        <v>1184</v>
      </c>
      <c r="K8" s="232">
        <v>34721</v>
      </c>
      <c r="L8" s="232">
        <f aca="true" t="shared" si="1" ref="L8:M24">D8-(F8+H8+J8)</f>
        <v>8866</v>
      </c>
      <c r="M8" s="232">
        <f t="shared" si="1"/>
        <v>41567</v>
      </c>
      <c r="N8" s="551"/>
      <c r="O8" s="378"/>
    </row>
    <row r="9" spans="1:15" ht="21.75" customHeight="1">
      <c r="A9" s="230" t="s">
        <v>88</v>
      </c>
      <c r="B9" s="468">
        <v>2</v>
      </c>
      <c r="C9" s="468">
        <v>1599</v>
      </c>
      <c r="D9" s="524">
        <v>1875</v>
      </c>
      <c r="E9" s="468">
        <v>28485</v>
      </c>
      <c r="F9" s="231">
        <v>0</v>
      </c>
      <c r="G9" s="232">
        <v>28300</v>
      </c>
      <c r="H9" s="232">
        <v>1875</v>
      </c>
      <c r="I9" s="232">
        <v>185</v>
      </c>
      <c r="J9" s="231">
        <v>0</v>
      </c>
      <c r="K9" s="231">
        <v>0</v>
      </c>
      <c r="L9" s="231">
        <f t="shared" si="1"/>
        <v>0</v>
      </c>
      <c r="M9" s="231">
        <f t="shared" si="1"/>
        <v>0</v>
      </c>
      <c r="N9" s="551"/>
      <c r="O9" s="378"/>
    </row>
    <row r="10" spans="1:15" ht="21.75" customHeight="1">
      <c r="A10" s="230" t="s">
        <v>82</v>
      </c>
      <c r="B10" s="471">
        <v>0</v>
      </c>
      <c r="C10" s="348" t="s">
        <v>411</v>
      </c>
      <c r="D10" s="348">
        <v>0</v>
      </c>
      <c r="E10" s="348">
        <v>0</v>
      </c>
      <c r="F10" s="348">
        <v>0</v>
      </c>
      <c r="G10" s="231">
        <v>0</v>
      </c>
      <c r="H10" s="231">
        <v>0</v>
      </c>
      <c r="I10" s="231">
        <v>0</v>
      </c>
      <c r="J10" s="231">
        <v>0</v>
      </c>
      <c r="K10" s="231">
        <v>0</v>
      </c>
      <c r="L10" s="231">
        <f t="shared" si="1"/>
        <v>0</v>
      </c>
      <c r="M10" s="231">
        <f t="shared" si="1"/>
        <v>0</v>
      </c>
      <c r="N10" s="551"/>
      <c r="O10" s="378"/>
    </row>
    <row r="11" spans="1:15" ht="21.75" customHeight="1">
      <c r="A11" s="230" t="s">
        <v>100</v>
      </c>
      <c r="B11" s="468">
        <v>1124442</v>
      </c>
      <c r="C11" s="468">
        <v>45286</v>
      </c>
      <c r="D11" s="512">
        <v>1084665</v>
      </c>
      <c r="E11" s="499">
        <v>28869</v>
      </c>
      <c r="F11" s="347">
        <v>210763</v>
      </c>
      <c r="G11" s="232">
        <v>14486</v>
      </c>
      <c r="H11" s="232">
        <v>255651</v>
      </c>
      <c r="I11" s="232">
        <v>8321</v>
      </c>
      <c r="J11" s="232">
        <v>276580</v>
      </c>
      <c r="K11" s="232">
        <v>3720</v>
      </c>
      <c r="L11" s="232">
        <f t="shared" si="1"/>
        <v>341671</v>
      </c>
      <c r="M11" s="232">
        <f t="shared" si="1"/>
        <v>2342</v>
      </c>
      <c r="N11" s="551"/>
      <c r="O11" s="378"/>
    </row>
    <row r="12" spans="1:15" ht="21.75" customHeight="1">
      <c r="A12" s="230" t="s">
        <v>138</v>
      </c>
      <c r="B12" s="471">
        <v>0</v>
      </c>
      <c r="C12" s="468">
        <v>120</v>
      </c>
      <c r="D12" s="231">
        <v>0</v>
      </c>
      <c r="E12" s="468">
        <v>1199</v>
      </c>
      <c r="F12" s="231">
        <v>0</v>
      </c>
      <c r="G12" s="231">
        <v>0</v>
      </c>
      <c r="H12" s="231">
        <v>0</v>
      </c>
      <c r="I12" s="232">
        <v>62</v>
      </c>
      <c r="J12" s="231">
        <v>0</v>
      </c>
      <c r="K12" s="232">
        <v>119</v>
      </c>
      <c r="L12" s="231">
        <f t="shared" si="1"/>
        <v>0</v>
      </c>
      <c r="M12" s="232">
        <f t="shared" si="1"/>
        <v>1018</v>
      </c>
      <c r="N12" s="551"/>
      <c r="O12" s="378"/>
    </row>
    <row r="13" spans="1:15" ht="21.75" customHeight="1">
      <c r="A13" s="230" t="s">
        <v>73</v>
      </c>
      <c r="B13" s="468">
        <v>2509</v>
      </c>
      <c r="C13" s="468">
        <v>4335</v>
      </c>
      <c r="D13" s="512">
        <v>1699</v>
      </c>
      <c r="E13" s="499">
        <v>12525</v>
      </c>
      <c r="F13" s="347">
        <v>149</v>
      </c>
      <c r="G13" s="232">
        <v>3153</v>
      </c>
      <c r="H13" s="232">
        <v>605</v>
      </c>
      <c r="I13" s="232">
        <v>2590</v>
      </c>
      <c r="J13" s="232">
        <v>712</v>
      </c>
      <c r="K13" s="232">
        <v>3357</v>
      </c>
      <c r="L13" s="232">
        <f t="shared" si="1"/>
        <v>233</v>
      </c>
      <c r="M13" s="232">
        <f t="shared" si="1"/>
        <v>3425</v>
      </c>
      <c r="N13" s="551"/>
      <c r="O13" s="378"/>
    </row>
    <row r="14" spans="1:15" ht="21.75" customHeight="1">
      <c r="A14" s="233" t="s">
        <v>24</v>
      </c>
      <c r="B14" s="468">
        <v>1560454</v>
      </c>
      <c r="C14" s="468">
        <v>332855</v>
      </c>
      <c r="D14" s="512">
        <v>1375397</v>
      </c>
      <c r="E14" s="499">
        <v>321950</v>
      </c>
      <c r="F14" s="347">
        <v>409844</v>
      </c>
      <c r="G14" s="232">
        <v>44634</v>
      </c>
      <c r="H14" s="232">
        <v>254901</v>
      </c>
      <c r="I14" s="232">
        <v>186830</v>
      </c>
      <c r="J14" s="232">
        <v>296305</v>
      </c>
      <c r="K14" s="232">
        <v>31066</v>
      </c>
      <c r="L14" s="232">
        <f t="shared" si="1"/>
        <v>414347</v>
      </c>
      <c r="M14" s="232">
        <f t="shared" si="1"/>
        <v>59420</v>
      </c>
      <c r="N14" s="551"/>
      <c r="O14" s="378"/>
    </row>
    <row r="15" spans="1:15" ht="21.75" customHeight="1">
      <c r="A15" s="233" t="s">
        <v>170</v>
      </c>
      <c r="B15" s="468">
        <v>400</v>
      </c>
      <c r="C15" s="472" t="s">
        <v>411</v>
      </c>
      <c r="D15" s="348">
        <v>0</v>
      </c>
      <c r="E15" s="499">
        <v>199</v>
      </c>
      <c r="F15" s="348">
        <v>0</v>
      </c>
      <c r="G15" s="232">
        <v>199</v>
      </c>
      <c r="H15" s="348">
        <v>0</v>
      </c>
      <c r="I15" s="348">
        <v>0</v>
      </c>
      <c r="J15" s="348">
        <v>0</v>
      </c>
      <c r="K15" s="231">
        <v>0</v>
      </c>
      <c r="L15" s="231">
        <f t="shared" si="1"/>
        <v>0</v>
      </c>
      <c r="M15" s="231">
        <f t="shared" si="1"/>
        <v>0</v>
      </c>
      <c r="N15" s="551"/>
      <c r="O15" s="378"/>
    </row>
    <row r="16" spans="1:15" ht="21.75" customHeight="1">
      <c r="A16" s="230" t="s">
        <v>166</v>
      </c>
      <c r="B16" s="468">
        <v>631154</v>
      </c>
      <c r="C16" s="468">
        <v>4641305</v>
      </c>
      <c r="D16" s="512">
        <v>751204</v>
      </c>
      <c r="E16" s="499">
        <v>4510444</v>
      </c>
      <c r="F16" s="347">
        <v>121255</v>
      </c>
      <c r="G16" s="232">
        <v>1029771</v>
      </c>
      <c r="H16" s="232">
        <v>182686</v>
      </c>
      <c r="I16" s="232">
        <v>1128541</v>
      </c>
      <c r="J16" s="232">
        <v>200774</v>
      </c>
      <c r="K16" s="232">
        <v>1190910</v>
      </c>
      <c r="L16" s="232">
        <f t="shared" si="1"/>
        <v>246489</v>
      </c>
      <c r="M16" s="232">
        <f t="shared" si="1"/>
        <v>1161222</v>
      </c>
      <c r="N16" s="551"/>
      <c r="O16" s="378"/>
    </row>
    <row r="17" spans="1:15" ht="21.75" customHeight="1">
      <c r="A17" s="230" t="s">
        <v>64</v>
      </c>
      <c r="B17" s="468">
        <v>4064</v>
      </c>
      <c r="C17" s="468">
        <v>94114</v>
      </c>
      <c r="D17" s="512">
        <v>22677</v>
      </c>
      <c r="E17" s="499">
        <v>5418</v>
      </c>
      <c r="F17" s="347">
        <v>653</v>
      </c>
      <c r="G17" s="232">
        <v>682</v>
      </c>
      <c r="H17" s="232">
        <v>899</v>
      </c>
      <c r="I17" s="232">
        <v>521</v>
      </c>
      <c r="J17" s="232">
        <v>8258</v>
      </c>
      <c r="K17" s="232">
        <v>1873</v>
      </c>
      <c r="L17" s="232">
        <f t="shared" si="1"/>
        <v>12867</v>
      </c>
      <c r="M17" s="232">
        <f t="shared" si="1"/>
        <v>2342</v>
      </c>
      <c r="N17" s="551"/>
      <c r="O17" s="378"/>
    </row>
    <row r="18" spans="1:15" ht="21.75" customHeight="1">
      <c r="A18" s="230" t="s">
        <v>77</v>
      </c>
      <c r="B18" s="468">
        <v>1</v>
      </c>
      <c r="C18" s="468">
        <v>122160</v>
      </c>
      <c r="D18" s="231">
        <v>0</v>
      </c>
      <c r="E18" s="468">
        <v>159695</v>
      </c>
      <c r="F18" s="231">
        <v>0</v>
      </c>
      <c r="G18" s="232">
        <v>17865</v>
      </c>
      <c r="H18" s="231">
        <v>0</v>
      </c>
      <c r="I18" s="232">
        <v>42442</v>
      </c>
      <c r="J18" s="231">
        <v>0</v>
      </c>
      <c r="K18" s="232">
        <v>67552</v>
      </c>
      <c r="L18" s="231">
        <f t="shared" si="1"/>
        <v>0</v>
      </c>
      <c r="M18" s="232">
        <f t="shared" si="1"/>
        <v>31836</v>
      </c>
      <c r="N18" s="551"/>
      <c r="O18" s="378"/>
    </row>
    <row r="19" spans="1:15" ht="21.75" customHeight="1">
      <c r="A19" s="230" t="s">
        <v>25</v>
      </c>
      <c r="B19" s="468">
        <v>490164</v>
      </c>
      <c r="C19" s="468">
        <v>882851</v>
      </c>
      <c r="D19" s="512">
        <v>1474109</v>
      </c>
      <c r="E19" s="499">
        <v>938990</v>
      </c>
      <c r="F19" s="347">
        <v>199639</v>
      </c>
      <c r="G19" s="232">
        <v>185214</v>
      </c>
      <c r="H19" s="232">
        <v>520027</v>
      </c>
      <c r="I19" s="232">
        <v>225141</v>
      </c>
      <c r="J19" s="232">
        <v>343188</v>
      </c>
      <c r="K19" s="232">
        <v>335781</v>
      </c>
      <c r="L19" s="232">
        <f t="shared" si="1"/>
        <v>411255</v>
      </c>
      <c r="M19" s="232">
        <f t="shared" si="1"/>
        <v>192854</v>
      </c>
      <c r="N19" s="551"/>
      <c r="O19" s="378"/>
    </row>
    <row r="20" spans="1:15" ht="21.75" customHeight="1">
      <c r="A20" s="230" t="s">
        <v>78</v>
      </c>
      <c r="B20" s="468">
        <v>1</v>
      </c>
      <c r="C20" s="468">
        <v>4080</v>
      </c>
      <c r="D20" s="524">
        <v>2067</v>
      </c>
      <c r="E20" s="468">
        <v>2835</v>
      </c>
      <c r="F20" s="231">
        <v>0</v>
      </c>
      <c r="G20" s="232">
        <v>863</v>
      </c>
      <c r="H20" s="232">
        <v>1903</v>
      </c>
      <c r="I20" s="231">
        <v>0</v>
      </c>
      <c r="J20" s="231">
        <v>0</v>
      </c>
      <c r="K20" s="232">
        <v>1271</v>
      </c>
      <c r="L20" s="232">
        <f t="shared" si="1"/>
        <v>164</v>
      </c>
      <c r="M20" s="232">
        <f t="shared" si="1"/>
        <v>701</v>
      </c>
      <c r="N20" s="551"/>
      <c r="O20" s="378"/>
    </row>
    <row r="21" spans="1:15" ht="21.75" customHeight="1">
      <c r="A21" s="230" t="s">
        <v>79</v>
      </c>
      <c r="B21" s="468">
        <v>279224</v>
      </c>
      <c r="C21" s="468">
        <v>77</v>
      </c>
      <c r="D21" s="512">
        <v>276496</v>
      </c>
      <c r="E21" s="499">
        <v>66</v>
      </c>
      <c r="F21" s="347">
        <v>61961</v>
      </c>
      <c r="G21" s="232">
        <v>54</v>
      </c>
      <c r="H21" s="232">
        <v>69746</v>
      </c>
      <c r="I21" s="232">
        <v>12</v>
      </c>
      <c r="J21" s="232">
        <v>55557</v>
      </c>
      <c r="K21" s="231">
        <v>0</v>
      </c>
      <c r="L21" s="232">
        <f t="shared" si="1"/>
        <v>89232</v>
      </c>
      <c r="M21" s="231">
        <f t="shared" si="1"/>
        <v>0</v>
      </c>
      <c r="N21" s="551"/>
      <c r="O21" s="378"/>
    </row>
    <row r="22" spans="1:15" ht="21.75" customHeight="1">
      <c r="A22" s="230" t="s">
        <v>27</v>
      </c>
      <c r="B22" s="468">
        <v>92732</v>
      </c>
      <c r="C22" s="468">
        <v>35841</v>
      </c>
      <c r="D22" s="512">
        <v>1271</v>
      </c>
      <c r="E22" s="499">
        <v>22972</v>
      </c>
      <c r="F22" s="347">
        <v>43</v>
      </c>
      <c r="G22" s="232">
        <v>5616</v>
      </c>
      <c r="H22" s="231">
        <v>0</v>
      </c>
      <c r="I22" s="232">
        <v>5745</v>
      </c>
      <c r="J22" s="232">
        <v>1215</v>
      </c>
      <c r="K22" s="232">
        <v>7946</v>
      </c>
      <c r="L22" s="232">
        <f t="shared" si="1"/>
        <v>13</v>
      </c>
      <c r="M22" s="232">
        <f t="shared" si="1"/>
        <v>3665</v>
      </c>
      <c r="N22" s="551"/>
      <c r="O22" s="378"/>
    </row>
    <row r="23" spans="1:15" ht="21.75" customHeight="1">
      <c r="A23" s="230" t="s">
        <v>80</v>
      </c>
      <c r="B23" s="468">
        <v>247958</v>
      </c>
      <c r="C23" s="468">
        <v>38632</v>
      </c>
      <c r="D23" s="512">
        <v>139951</v>
      </c>
      <c r="E23" s="499">
        <v>28891</v>
      </c>
      <c r="F23" s="347">
        <v>117614</v>
      </c>
      <c r="G23" s="232">
        <v>8810</v>
      </c>
      <c r="H23" s="232">
        <v>12744</v>
      </c>
      <c r="I23" s="232">
        <v>5464</v>
      </c>
      <c r="J23" s="232">
        <v>9584</v>
      </c>
      <c r="K23" s="232">
        <v>7548</v>
      </c>
      <c r="L23" s="232">
        <f t="shared" si="1"/>
        <v>9</v>
      </c>
      <c r="M23" s="232">
        <f t="shared" si="1"/>
        <v>7069</v>
      </c>
      <c r="N23" s="551"/>
      <c r="O23" s="378"/>
    </row>
    <row r="24" spans="1:15" ht="21.75" customHeight="1">
      <c r="A24" s="234" t="s">
        <v>29</v>
      </c>
      <c r="B24" s="470">
        <v>228684</v>
      </c>
      <c r="C24" s="470">
        <v>91115</v>
      </c>
      <c r="D24" s="538">
        <v>238380</v>
      </c>
      <c r="E24" s="500">
        <v>88324</v>
      </c>
      <c r="F24" s="446">
        <v>38998</v>
      </c>
      <c r="G24" s="262">
        <v>22533</v>
      </c>
      <c r="H24" s="440">
        <v>86805</v>
      </c>
      <c r="I24" s="262">
        <v>14594</v>
      </c>
      <c r="J24" s="440">
        <v>96594</v>
      </c>
      <c r="K24" s="262">
        <v>29810</v>
      </c>
      <c r="L24" s="262">
        <f t="shared" si="1"/>
        <v>15983</v>
      </c>
      <c r="M24" s="262">
        <f t="shared" si="1"/>
        <v>21387</v>
      </c>
      <c r="N24" s="551"/>
      <c r="O24" s="378"/>
    </row>
    <row r="25" spans="2:14" ht="6.75" customHeight="1">
      <c r="B25" s="235"/>
      <c r="C25" s="235"/>
      <c r="D25" s="235"/>
      <c r="E25" s="235"/>
      <c r="N25" s="551"/>
    </row>
    <row r="26" spans="1:14" ht="21.75" customHeight="1">
      <c r="A26" s="271" t="s">
        <v>405</v>
      </c>
      <c r="B26" s="3" t="s">
        <v>406</v>
      </c>
      <c r="C26" s="6"/>
      <c r="D26" s="97"/>
      <c r="E26" s="6"/>
      <c r="F26" s="85" t="s">
        <v>407</v>
      </c>
      <c r="N26" s="551"/>
    </row>
    <row r="27" spans="1:14" ht="12.75" customHeight="1">
      <c r="A27" s="112"/>
      <c r="B27" s="111"/>
      <c r="C27" s="111"/>
      <c r="D27" s="111"/>
      <c r="E27" s="111"/>
      <c r="N27" s="551"/>
    </row>
    <row r="28" ht="12.75">
      <c r="N28" s="226"/>
    </row>
    <row r="29" ht="12.75">
      <c r="N29" s="225"/>
    </row>
    <row r="30" ht="12.75">
      <c r="N30" s="225"/>
    </row>
    <row r="31" ht="12.75">
      <c r="N31" s="225"/>
    </row>
    <row r="32" ht="12.75">
      <c r="N32" s="225"/>
    </row>
    <row r="33" ht="15" customHeight="1">
      <c r="N33" s="225"/>
    </row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7.5" customHeight="1"/>
  </sheetData>
  <sheetProtection/>
  <mergeCells count="10">
    <mergeCell ref="N1:N27"/>
    <mergeCell ref="L2:M2"/>
    <mergeCell ref="A3:A5"/>
    <mergeCell ref="B3:C4"/>
    <mergeCell ref="D3:E4"/>
    <mergeCell ref="F3:M3"/>
    <mergeCell ref="F4:G4"/>
    <mergeCell ref="H4:I4"/>
    <mergeCell ref="J4:K4"/>
    <mergeCell ref="L4:M4"/>
  </mergeCells>
  <printOptions horizontalCentered="1"/>
  <pageMargins left="0.5" right="0" top="0.75" bottom="0.25" header="0.25" footer="0"/>
  <pageSetup horizontalDpi="600" verticalDpi="600" orientation="landscape" paperSize="9" scale="9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N28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16.140625" style="3" customWidth="1"/>
    <col min="2" max="3" width="10.7109375" style="3" customWidth="1"/>
    <col min="4" max="4" width="10.7109375" style="85" customWidth="1"/>
    <col min="5" max="5" width="10.7109375" style="3" customWidth="1"/>
    <col min="6" max="6" width="10.7109375" style="85" customWidth="1"/>
    <col min="7" max="7" width="10.7109375" style="3" customWidth="1"/>
    <col min="8" max="8" width="10.7109375" style="85" customWidth="1"/>
    <col min="9" max="9" width="10.7109375" style="3" customWidth="1"/>
    <col min="10" max="10" width="10.7109375" style="85" customWidth="1"/>
    <col min="11" max="13" width="10.7109375" style="3" customWidth="1"/>
    <col min="14" max="14" width="7.7109375" style="3" customWidth="1"/>
    <col min="15" max="16384" width="9.140625" style="3" customWidth="1"/>
  </cols>
  <sheetData>
    <row r="1" spans="1:14" ht="18.75" customHeight="1">
      <c r="A1" s="128" t="s">
        <v>388</v>
      </c>
      <c r="B1" s="129"/>
      <c r="C1" s="129"/>
      <c r="D1" s="539"/>
      <c r="E1" s="129"/>
      <c r="N1" s="551" t="s">
        <v>352</v>
      </c>
    </row>
    <row r="2" spans="1:14" ht="15.75" customHeight="1">
      <c r="A2" s="131"/>
      <c r="B2" s="129"/>
      <c r="C2" s="129"/>
      <c r="D2" s="539"/>
      <c r="E2" s="129"/>
      <c r="F2" s="535"/>
      <c r="L2" s="604" t="s">
        <v>444</v>
      </c>
      <c r="M2" s="604"/>
      <c r="N2" s="551"/>
    </row>
    <row r="3" spans="1:14" ht="15.75">
      <c r="A3" s="590" t="s">
        <v>353</v>
      </c>
      <c r="B3" s="574" t="s">
        <v>403</v>
      </c>
      <c r="C3" s="580"/>
      <c r="D3" s="574" t="s">
        <v>378</v>
      </c>
      <c r="E3" s="580"/>
      <c r="F3" s="557" t="s">
        <v>378</v>
      </c>
      <c r="G3" s="558"/>
      <c r="H3" s="558"/>
      <c r="I3" s="558"/>
      <c r="J3" s="558"/>
      <c r="K3" s="558"/>
      <c r="L3" s="558"/>
      <c r="M3" s="559"/>
      <c r="N3" s="551"/>
    </row>
    <row r="4" spans="1:14" ht="16.5" customHeight="1">
      <c r="A4" s="602"/>
      <c r="B4" s="593"/>
      <c r="C4" s="594"/>
      <c r="D4" s="593"/>
      <c r="E4" s="594"/>
      <c r="F4" s="609" t="s">
        <v>0</v>
      </c>
      <c r="G4" s="609"/>
      <c r="H4" s="597" t="s">
        <v>119</v>
      </c>
      <c r="I4" s="598"/>
      <c r="J4" s="597" t="s">
        <v>333</v>
      </c>
      <c r="K4" s="598"/>
      <c r="L4" s="597" t="s">
        <v>415</v>
      </c>
      <c r="M4" s="598"/>
      <c r="N4" s="551"/>
    </row>
    <row r="5" spans="1:14" ht="34.5" customHeight="1">
      <c r="A5" s="603"/>
      <c r="B5" s="236" t="s">
        <v>139</v>
      </c>
      <c r="C5" s="236" t="s">
        <v>408</v>
      </c>
      <c r="D5" s="521" t="s">
        <v>139</v>
      </c>
      <c r="E5" s="236" t="s">
        <v>408</v>
      </c>
      <c r="F5" s="521" t="s">
        <v>139</v>
      </c>
      <c r="G5" s="236" t="s">
        <v>408</v>
      </c>
      <c r="H5" s="521" t="s">
        <v>139</v>
      </c>
      <c r="I5" s="236" t="s">
        <v>408</v>
      </c>
      <c r="J5" s="521" t="s">
        <v>139</v>
      </c>
      <c r="K5" s="236" t="s">
        <v>408</v>
      </c>
      <c r="L5" s="236" t="s">
        <v>139</v>
      </c>
      <c r="M5" s="236" t="s">
        <v>408</v>
      </c>
      <c r="N5" s="551"/>
    </row>
    <row r="6" spans="1:14" s="132" customFormat="1" ht="25.5" customHeight="1">
      <c r="A6" s="244" t="s">
        <v>63</v>
      </c>
      <c r="B6" s="247">
        <f aca="true" t="shared" si="0" ref="B6:M6">SUM(B7:B20)</f>
        <v>13561478</v>
      </c>
      <c r="C6" s="247">
        <f t="shared" si="0"/>
        <v>12734619</v>
      </c>
      <c r="D6" s="432">
        <f t="shared" si="0"/>
        <v>14213824</v>
      </c>
      <c r="E6" s="247">
        <f t="shared" si="0"/>
        <v>11960330</v>
      </c>
      <c r="F6" s="346">
        <f t="shared" si="0"/>
        <v>3287348</v>
      </c>
      <c r="G6" s="351">
        <f t="shared" si="0"/>
        <v>2785534</v>
      </c>
      <c r="H6" s="349">
        <f t="shared" si="0"/>
        <v>3586624</v>
      </c>
      <c r="I6" s="351">
        <f t="shared" si="0"/>
        <v>2794565</v>
      </c>
      <c r="J6" s="484">
        <f t="shared" si="0"/>
        <v>3330953</v>
      </c>
      <c r="K6" s="351">
        <f t="shared" si="0"/>
        <v>3418117</v>
      </c>
      <c r="L6" s="351">
        <f t="shared" si="0"/>
        <v>4008899</v>
      </c>
      <c r="M6" s="351">
        <f t="shared" si="0"/>
        <v>2962114</v>
      </c>
      <c r="N6" s="551"/>
    </row>
    <row r="7" spans="1:14" s="132" customFormat="1" ht="27" customHeight="1">
      <c r="A7" s="237" t="s">
        <v>354</v>
      </c>
      <c r="B7" s="473">
        <v>2098</v>
      </c>
      <c r="C7" s="474">
        <v>7252</v>
      </c>
      <c r="D7" s="540">
        <v>199</v>
      </c>
      <c r="E7" s="501">
        <v>3186</v>
      </c>
      <c r="F7" s="442">
        <v>199</v>
      </c>
      <c r="G7" s="57">
        <v>761</v>
      </c>
      <c r="H7" s="231">
        <v>0</v>
      </c>
      <c r="I7" s="57">
        <v>1662</v>
      </c>
      <c r="J7" s="231">
        <v>0</v>
      </c>
      <c r="K7" s="57">
        <v>17</v>
      </c>
      <c r="L7" s="231">
        <f>D7-(F7+H7+J7)</f>
        <v>0</v>
      </c>
      <c r="M7" s="505">
        <f>E7-(G7+I7+K7)</f>
        <v>746</v>
      </c>
      <c r="N7" s="551"/>
    </row>
    <row r="8" spans="1:14" s="132" customFormat="1" ht="27" customHeight="1">
      <c r="A8" s="237" t="s">
        <v>81</v>
      </c>
      <c r="B8" s="473">
        <v>702</v>
      </c>
      <c r="C8" s="474">
        <v>7599</v>
      </c>
      <c r="D8" s="540">
        <v>9235</v>
      </c>
      <c r="E8" s="501">
        <v>108398</v>
      </c>
      <c r="F8" s="442">
        <v>5</v>
      </c>
      <c r="G8" s="57">
        <v>191</v>
      </c>
      <c r="H8" s="439">
        <v>97</v>
      </c>
      <c r="I8" s="57">
        <v>383</v>
      </c>
      <c r="J8" s="439">
        <v>68</v>
      </c>
      <c r="K8" s="57">
        <v>107591</v>
      </c>
      <c r="L8" s="505">
        <f aca="true" t="shared" si="1" ref="L8:M20">D8-(F8+H8+J8)</f>
        <v>9065</v>
      </c>
      <c r="M8" s="505">
        <f t="shared" si="1"/>
        <v>233</v>
      </c>
      <c r="N8" s="551"/>
    </row>
    <row r="9" spans="1:14" s="68" customFormat="1" ht="27" customHeight="1">
      <c r="A9" s="230" t="s">
        <v>355</v>
      </c>
      <c r="B9" s="471">
        <v>0</v>
      </c>
      <c r="C9" s="475">
        <v>0</v>
      </c>
      <c r="D9" s="348">
        <v>0</v>
      </c>
      <c r="E9" s="502">
        <v>0</v>
      </c>
      <c r="F9" s="348">
        <v>0</v>
      </c>
      <c r="G9" s="231">
        <v>0</v>
      </c>
      <c r="H9" s="231">
        <v>0</v>
      </c>
      <c r="I9" s="231">
        <v>0</v>
      </c>
      <c r="J9" s="231">
        <v>0</v>
      </c>
      <c r="K9" s="231">
        <v>0</v>
      </c>
      <c r="L9" s="231">
        <f t="shared" si="1"/>
        <v>0</v>
      </c>
      <c r="M9" s="231">
        <f t="shared" si="1"/>
        <v>0</v>
      </c>
      <c r="N9" s="551"/>
    </row>
    <row r="10" spans="1:14" s="132" customFormat="1" ht="27" customHeight="1">
      <c r="A10" s="237" t="s">
        <v>74</v>
      </c>
      <c r="B10" s="473">
        <v>68083</v>
      </c>
      <c r="C10" s="473">
        <v>28770</v>
      </c>
      <c r="D10" s="541">
        <v>67805</v>
      </c>
      <c r="E10" s="503">
        <v>23087</v>
      </c>
      <c r="F10" s="442">
        <v>23498</v>
      </c>
      <c r="G10" s="57">
        <v>8502</v>
      </c>
      <c r="H10" s="439">
        <v>19999</v>
      </c>
      <c r="I10" s="57">
        <v>7050</v>
      </c>
      <c r="J10" s="439">
        <v>7367</v>
      </c>
      <c r="K10" s="57">
        <v>4046</v>
      </c>
      <c r="L10" s="505">
        <f t="shared" si="1"/>
        <v>16941</v>
      </c>
      <c r="M10" s="505">
        <f t="shared" si="1"/>
        <v>3489</v>
      </c>
      <c r="N10" s="551"/>
    </row>
    <row r="11" spans="1:14" s="132" customFormat="1" ht="27" customHeight="1">
      <c r="A11" s="237" t="s">
        <v>166</v>
      </c>
      <c r="B11" s="473">
        <v>631154</v>
      </c>
      <c r="C11" s="473">
        <v>4641305</v>
      </c>
      <c r="D11" s="541">
        <v>751204</v>
      </c>
      <c r="E11" s="503">
        <v>4510444</v>
      </c>
      <c r="F11" s="442">
        <v>121255</v>
      </c>
      <c r="G11" s="57">
        <v>1029771</v>
      </c>
      <c r="H11" s="439">
        <v>182686</v>
      </c>
      <c r="I11" s="57">
        <v>1128541</v>
      </c>
      <c r="J11" s="439">
        <v>200774</v>
      </c>
      <c r="K11" s="57">
        <v>1190910</v>
      </c>
      <c r="L11" s="505">
        <f t="shared" si="1"/>
        <v>246489</v>
      </c>
      <c r="M11" s="505">
        <f t="shared" si="1"/>
        <v>1161222</v>
      </c>
      <c r="N11" s="551"/>
    </row>
    <row r="12" spans="1:14" s="132" customFormat="1" ht="27" customHeight="1">
      <c r="A12" s="237" t="s">
        <v>64</v>
      </c>
      <c r="B12" s="473">
        <v>4064</v>
      </c>
      <c r="C12" s="474">
        <v>94114</v>
      </c>
      <c r="D12" s="540">
        <v>22677</v>
      </c>
      <c r="E12" s="501">
        <v>5418</v>
      </c>
      <c r="F12" s="442">
        <v>653</v>
      </c>
      <c r="G12" s="57">
        <v>682</v>
      </c>
      <c r="H12" s="439">
        <v>899</v>
      </c>
      <c r="I12" s="57">
        <v>521</v>
      </c>
      <c r="J12" s="439">
        <v>8257</v>
      </c>
      <c r="K12" s="57">
        <v>1873</v>
      </c>
      <c r="L12" s="505">
        <f t="shared" si="1"/>
        <v>12868</v>
      </c>
      <c r="M12" s="505">
        <f t="shared" si="1"/>
        <v>2342</v>
      </c>
      <c r="N12" s="551"/>
    </row>
    <row r="13" spans="1:14" s="132" customFormat="1" ht="27" customHeight="1">
      <c r="A13" s="237" t="s">
        <v>75</v>
      </c>
      <c r="B13" s="473">
        <v>823117</v>
      </c>
      <c r="C13" s="474">
        <v>22309</v>
      </c>
      <c r="D13" s="540">
        <v>567051</v>
      </c>
      <c r="E13" s="501">
        <v>74465</v>
      </c>
      <c r="F13" s="442">
        <v>134099</v>
      </c>
      <c r="G13" s="57">
        <v>4955</v>
      </c>
      <c r="H13" s="439">
        <v>123716</v>
      </c>
      <c r="I13" s="57">
        <v>8828</v>
      </c>
      <c r="J13" s="439">
        <v>168931</v>
      </c>
      <c r="K13" s="57">
        <v>24662</v>
      </c>
      <c r="L13" s="505">
        <f t="shared" si="1"/>
        <v>140305</v>
      </c>
      <c r="M13" s="505">
        <f t="shared" si="1"/>
        <v>36020</v>
      </c>
      <c r="N13" s="551"/>
    </row>
    <row r="14" spans="1:14" s="132" customFormat="1" ht="27" customHeight="1">
      <c r="A14" s="237" t="s">
        <v>76</v>
      </c>
      <c r="B14" s="473">
        <v>29699</v>
      </c>
      <c r="C14" s="468">
        <v>12895</v>
      </c>
      <c r="D14" s="512">
        <v>39870</v>
      </c>
      <c r="E14" s="499">
        <v>12367</v>
      </c>
      <c r="F14" s="442">
        <v>13643</v>
      </c>
      <c r="G14" s="57">
        <v>4410</v>
      </c>
      <c r="H14" s="439">
        <v>13312</v>
      </c>
      <c r="I14" s="57">
        <v>6063</v>
      </c>
      <c r="J14" s="439">
        <v>7324</v>
      </c>
      <c r="K14" s="57">
        <v>498</v>
      </c>
      <c r="L14" s="505">
        <f t="shared" si="1"/>
        <v>5591</v>
      </c>
      <c r="M14" s="505">
        <f t="shared" si="1"/>
        <v>1396</v>
      </c>
      <c r="N14" s="551"/>
    </row>
    <row r="15" spans="1:14" s="132" customFormat="1" ht="27" customHeight="1">
      <c r="A15" s="237" t="s">
        <v>25</v>
      </c>
      <c r="B15" s="473">
        <v>490164</v>
      </c>
      <c r="C15" s="468">
        <v>882851</v>
      </c>
      <c r="D15" s="512">
        <v>1474109</v>
      </c>
      <c r="E15" s="499">
        <v>938990</v>
      </c>
      <c r="F15" s="442">
        <v>199639</v>
      </c>
      <c r="G15" s="57">
        <v>185214</v>
      </c>
      <c r="H15" s="439">
        <v>520027</v>
      </c>
      <c r="I15" s="57">
        <v>225141</v>
      </c>
      <c r="J15" s="439">
        <v>343188</v>
      </c>
      <c r="K15" s="57">
        <v>335781</v>
      </c>
      <c r="L15" s="505">
        <f t="shared" si="1"/>
        <v>411255</v>
      </c>
      <c r="M15" s="505">
        <f t="shared" si="1"/>
        <v>192854</v>
      </c>
      <c r="N15" s="551"/>
    </row>
    <row r="16" spans="1:14" s="132" customFormat="1" ht="27" customHeight="1">
      <c r="A16" s="237" t="s">
        <v>157</v>
      </c>
      <c r="B16" s="473">
        <v>10534622</v>
      </c>
      <c r="C16" s="474">
        <v>6693407</v>
      </c>
      <c r="D16" s="540">
        <v>10230236</v>
      </c>
      <c r="E16" s="501">
        <v>6038824</v>
      </c>
      <c r="F16" s="442">
        <v>2491626</v>
      </c>
      <c r="G16" s="57">
        <v>1468533</v>
      </c>
      <c r="H16" s="439">
        <v>2460386</v>
      </c>
      <c r="I16" s="57">
        <v>1342376</v>
      </c>
      <c r="J16" s="439">
        <v>2381866</v>
      </c>
      <c r="K16" s="57">
        <v>1703827</v>
      </c>
      <c r="L16" s="505">
        <f t="shared" si="1"/>
        <v>2896358</v>
      </c>
      <c r="M16" s="505">
        <f t="shared" si="1"/>
        <v>1524088</v>
      </c>
      <c r="N16" s="551"/>
    </row>
    <row r="17" spans="1:14" s="132" customFormat="1" ht="27" customHeight="1">
      <c r="A17" s="237" t="s">
        <v>79</v>
      </c>
      <c r="B17" s="473">
        <v>279224</v>
      </c>
      <c r="C17" s="474">
        <v>77</v>
      </c>
      <c r="D17" s="540">
        <v>276496</v>
      </c>
      <c r="E17" s="501">
        <v>66</v>
      </c>
      <c r="F17" s="442">
        <v>61961</v>
      </c>
      <c r="G17" s="57">
        <v>54</v>
      </c>
      <c r="H17" s="439">
        <v>69746</v>
      </c>
      <c r="I17" s="57">
        <v>12</v>
      </c>
      <c r="J17" s="439">
        <v>55557</v>
      </c>
      <c r="K17" s="231">
        <v>0</v>
      </c>
      <c r="L17" s="505">
        <f t="shared" si="1"/>
        <v>89232</v>
      </c>
      <c r="M17" s="231">
        <f t="shared" si="1"/>
        <v>0</v>
      </c>
      <c r="N17" s="551"/>
    </row>
    <row r="18" spans="1:14" s="132" customFormat="1" ht="27" customHeight="1">
      <c r="A18" s="237" t="s">
        <v>39</v>
      </c>
      <c r="B18" s="473">
        <v>221909</v>
      </c>
      <c r="C18" s="474">
        <v>214293</v>
      </c>
      <c r="D18" s="540">
        <v>396611</v>
      </c>
      <c r="E18" s="501">
        <v>127870</v>
      </c>
      <c r="F18" s="442">
        <v>84158</v>
      </c>
      <c r="G18" s="57">
        <v>51118</v>
      </c>
      <c r="H18" s="439">
        <v>96207</v>
      </c>
      <c r="I18" s="57">
        <v>53930</v>
      </c>
      <c r="J18" s="439">
        <v>51443</v>
      </c>
      <c r="K18" s="57">
        <v>11554</v>
      </c>
      <c r="L18" s="505">
        <f t="shared" si="1"/>
        <v>164803</v>
      </c>
      <c r="M18" s="505">
        <f t="shared" si="1"/>
        <v>11268</v>
      </c>
      <c r="N18" s="551"/>
    </row>
    <row r="19" spans="1:14" s="132" customFormat="1" ht="27" customHeight="1">
      <c r="A19" s="237" t="s">
        <v>80</v>
      </c>
      <c r="B19" s="473">
        <v>247958</v>
      </c>
      <c r="C19" s="474">
        <v>38632</v>
      </c>
      <c r="D19" s="540">
        <v>139951</v>
      </c>
      <c r="E19" s="501">
        <v>28891</v>
      </c>
      <c r="F19" s="442">
        <v>117614</v>
      </c>
      <c r="G19" s="57">
        <v>8810</v>
      </c>
      <c r="H19" s="439">
        <v>12744</v>
      </c>
      <c r="I19" s="57">
        <v>5464</v>
      </c>
      <c r="J19" s="439">
        <v>9584</v>
      </c>
      <c r="K19" s="57">
        <v>7548</v>
      </c>
      <c r="L19" s="505">
        <f t="shared" si="1"/>
        <v>9</v>
      </c>
      <c r="M19" s="505">
        <f t="shared" si="1"/>
        <v>7069</v>
      </c>
      <c r="N19" s="551"/>
    </row>
    <row r="20" spans="1:14" s="132" customFormat="1" ht="27" customHeight="1">
      <c r="A20" s="241" t="s">
        <v>29</v>
      </c>
      <c r="B20" s="476">
        <v>228684</v>
      </c>
      <c r="C20" s="477">
        <v>91115</v>
      </c>
      <c r="D20" s="542">
        <v>238380</v>
      </c>
      <c r="E20" s="504">
        <v>88324</v>
      </c>
      <c r="F20" s="446">
        <v>38998</v>
      </c>
      <c r="G20" s="262">
        <v>22533</v>
      </c>
      <c r="H20" s="440">
        <v>86805</v>
      </c>
      <c r="I20" s="262">
        <v>14594</v>
      </c>
      <c r="J20" s="440">
        <v>96594</v>
      </c>
      <c r="K20" s="262">
        <v>29810</v>
      </c>
      <c r="L20" s="506">
        <f t="shared" si="1"/>
        <v>15983</v>
      </c>
      <c r="M20" s="506">
        <f t="shared" si="1"/>
        <v>21387</v>
      </c>
      <c r="N20" s="551"/>
    </row>
    <row r="21" spans="1:14" ht="30" customHeight="1">
      <c r="A21" s="271" t="s">
        <v>405</v>
      </c>
      <c r="B21" s="3" t="s">
        <v>406</v>
      </c>
      <c r="C21" s="6"/>
      <c r="D21" s="97"/>
      <c r="E21" s="6"/>
      <c r="F21" s="85" t="s">
        <v>407</v>
      </c>
      <c r="G21" s="85"/>
      <c r="N21" s="551"/>
    </row>
    <row r="22" ht="12.75">
      <c r="N22" s="551"/>
    </row>
    <row r="23" ht="12.75">
      <c r="N23" s="226"/>
    </row>
    <row r="24" ht="12.75">
      <c r="N24" s="226"/>
    </row>
    <row r="25" ht="12.75">
      <c r="N25" s="226"/>
    </row>
    <row r="26" ht="12.75">
      <c r="N26" s="226"/>
    </row>
    <row r="27" ht="12.75">
      <c r="N27" s="226"/>
    </row>
    <row r="28" ht="12.75">
      <c r="N28" s="226"/>
    </row>
  </sheetData>
  <sheetProtection/>
  <mergeCells count="10">
    <mergeCell ref="N1:N22"/>
    <mergeCell ref="L2:M2"/>
    <mergeCell ref="A3:A5"/>
    <mergeCell ref="B3:C4"/>
    <mergeCell ref="D3:E4"/>
    <mergeCell ref="F3:M3"/>
    <mergeCell ref="F4:G4"/>
    <mergeCell ref="H4:I4"/>
    <mergeCell ref="J4:K4"/>
    <mergeCell ref="L4:M4"/>
  </mergeCells>
  <printOptions horizontalCentered="1"/>
  <pageMargins left="0.43" right="0" top="0.75" bottom="0.5" header="0.25" footer="0.25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L34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1" width="40.28125" style="3" customWidth="1"/>
    <col min="2" max="11" width="10.00390625" style="3" customWidth="1"/>
    <col min="12" max="12" width="6.8515625" style="3" customWidth="1"/>
    <col min="13" max="16384" width="9.140625" style="3" customWidth="1"/>
  </cols>
  <sheetData>
    <row r="1" spans="1:12" s="85" customFormat="1" ht="24.75" customHeight="1">
      <c r="A1" s="96" t="s">
        <v>427</v>
      </c>
      <c r="B1" s="97"/>
      <c r="C1" s="97"/>
      <c r="D1" s="97"/>
      <c r="H1" s="97"/>
      <c r="I1" s="97"/>
      <c r="J1" s="97"/>
      <c r="K1" s="97"/>
      <c r="L1" s="551" t="s">
        <v>356</v>
      </c>
    </row>
    <row r="2" ht="4.5" customHeight="1">
      <c r="L2" s="562"/>
    </row>
    <row r="3" spans="5:12" ht="12.75">
      <c r="E3" s="223"/>
      <c r="F3" s="223"/>
      <c r="G3" s="223"/>
      <c r="H3" s="223"/>
      <c r="J3" s="256" t="s">
        <v>370</v>
      </c>
      <c r="K3" s="256"/>
      <c r="L3" s="562"/>
    </row>
    <row r="4" ht="15.75" customHeight="1">
      <c r="L4" s="562"/>
    </row>
    <row r="5" spans="1:12" ht="18.75" customHeight="1">
      <c r="A5" s="563" t="s">
        <v>336</v>
      </c>
      <c r="B5" s="563" t="s">
        <v>362</v>
      </c>
      <c r="C5" s="563" t="s">
        <v>381</v>
      </c>
      <c r="D5" s="557" t="s">
        <v>362</v>
      </c>
      <c r="E5" s="558"/>
      <c r="F5" s="558"/>
      <c r="G5" s="559"/>
      <c r="H5" s="554" t="s">
        <v>381</v>
      </c>
      <c r="I5" s="555"/>
      <c r="J5" s="555"/>
      <c r="K5" s="556"/>
      <c r="L5" s="562"/>
    </row>
    <row r="6" spans="1:12" ht="18" customHeight="1">
      <c r="A6" s="564"/>
      <c r="B6" s="564"/>
      <c r="C6" s="564"/>
      <c r="D6" s="94" t="s">
        <v>0</v>
      </c>
      <c r="E6" s="94" t="s">
        <v>1</v>
      </c>
      <c r="F6" s="94" t="s">
        <v>2</v>
      </c>
      <c r="G6" s="94" t="s">
        <v>3</v>
      </c>
      <c r="H6" s="94" t="s">
        <v>0</v>
      </c>
      <c r="I6" s="94" t="s">
        <v>1</v>
      </c>
      <c r="J6" s="94" t="s">
        <v>2</v>
      </c>
      <c r="K6" s="94" t="s">
        <v>3</v>
      </c>
      <c r="L6" s="562"/>
    </row>
    <row r="7" spans="1:12" ht="20.25" customHeight="1">
      <c r="A7" s="12" t="s">
        <v>383</v>
      </c>
      <c r="B7" s="318">
        <v>67371</v>
      </c>
      <c r="C7" s="318">
        <f>C8+C19+C20+C25+C26+C27+C28+'Table 3 cont''d '!C7+'Table 3 cont''d '!C8+'Table 3 cont''d '!C17</f>
        <v>71967</v>
      </c>
      <c r="D7" s="318">
        <v>15285</v>
      </c>
      <c r="E7" s="318">
        <v>16771</v>
      </c>
      <c r="F7" s="318">
        <v>17210</v>
      </c>
      <c r="G7" s="318">
        <v>18105</v>
      </c>
      <c r="H7" s="318">
        <v>16491</v>
      </c>
      <c r="I7" s="318">
        <v>17553</v>
      </c>
      <c r="J7" s="318">
        <v>18522</v>
      </c>
      <c r="K7" s="318">
        <f>K8+K19+K20+K25+K26+K27+K28+'Table 3 cont''d '!K7+'Table 3 cont''d '!K8+'Table 3 cont''d '!K17</f>
        <v>19401</v>
      </c>
      <c r="L7" s="562"/>
    </row>
    <row r="8" spans="1:12" ht="23.25" customHeight="1">
      <c r="A8" s="5" t="s">
        <v>36</v>
      </c>
      <c r="B8" s="437">
        <v>24125</v>
      </c>
      <c r="C8" s="437">
        <v>27217</v>
      </c>
      <c r="D8" s="437">
        <v>5571</v>
      </c>
      <c r="E8" s="437">
        <v>5831</v>
      </c>
      <c r="F8" s="437">
        <v>6119</v>
      </c>
      <c r="G8" s="437">
        <v>6604</v>
      </c>
      <c r="H8" s="437">
        <v>6624</v>
      </c>
      <c r="I8" s="437">
        <v>6818</v>
      </c>
      <c r="J8" s="437">
        <v>6949</v>
      </c>
      <c r="K8" s="437">
        <f>C8-SUM(H8:J8)</f>
        <v>6826</v>
      </c>
      <c r="L8" s="562"/>
    </row>
    <row r="9" spans="1:12" ht="12.75" customHeight="1">
      <c r="A9" s="184" t="s">
        <v>337</v>
      </c>
      <c r="B9" s="437"/>
      <c r="C9" s="490"/>
      <c r="D9" s="394"/>
      <c r="E9" s="288"/>
      <c r="F9" s="319"/>
      <c r="G9" s="319"/>
      <c r="H9" s="281"/>
      <c r="I9" s="281"/>
      <c r="J9" s="281"/>
      <c r="K9" s="281"/>
      <c r="L9" s="562"/>
    </row>
    <row r="10" spans="1:12" ht="15.75" customHeight="1">
      <c r="A10" s="4" t="s">
        <v>338</v>
      </c>
      <c r="B10" s="437"/>
      <c r="C10" s="490"/>
      <c r="D10" s="394"/>
      <c r="E10" s="288"/>
      <c r="F10" s="319"/>
      <c r="G10" s="319"/>
      <c r="H10" s="281"/>
      <c r="I10" s="281"/>
      <c r="J10" s="281"/>
      <c r="K10" s="281"/>
      <c r="L10" s="562"/>
    </row>
    <row r="11" spans="1:12" ht="12" customHeight="1">
      <c r="A11" s="185" t="s">
        <v>108</v>
      </c>
      <c r="B11" s="438">
        <v>358</v>
      </c>
      <c r="C11" s="438">
        <v>420</v>
      </c>
      <c r="D11" s="438">
        <v>84</v>
      </c>
      <c r="E11" s="438">
        <v>72</v>
      </c>
      <c r="F11" s="438">
        <v>106</v>
      </c>
      <c r="G11" s="438">
        <v>96</v>
      </c>
      <c r="H11" s="438">
        <v>111</v>
      </c>
      <c r="I11" s="438">
        <v>104</v>
      </c>
      <c r="J11" s="438">
        <v>98</v>
      </c>
      <c r="K11" s="438">
        <f>C11-SUM(H11:J11)</f>
        <v>107</v>
      </c>
      <c r="L11" s="562"/>
    </row>
    <row r="12" spans="1:12" ht="12.75" customHeight="1">
      <c r="A12" s="185" t="s">
        <v>109</v>
      </c>
      <c r="B12" s="438">
        <v>8135</v>
      </c>
      <c r="C12" s="438">
        <v>9483</v>
      </c>
      <c r="D12" s="438">
        <v>1919</v>
      </c>
      <c r="E12" s="438">
        <v>1704</v>
      </c>
      <c r="F12" s="438">
        <v>2327</v>
      </c>
      <c r="G12" s="438">
        <v>2185</v>
      </c>
      <c r="H12" s="438">
        <v>2522</v>
      </c>
      <c r="I12" s="438">
        <v>2440</v>
      </c>
      <c r="J12" s="438">
        <v>2287</v>
      </c>
      <c r="K12" s="438">
        <f>C12-SUM(H12:J12)</f>
        <v>2234</v>
      </c>
      <c r="L12" s="562"/>
    </row>
    <row r="13" spans="1:12" ht="15" customHeight="1">
      <c r="A13" s="4" t="s">
        <v>340</v>
      </c>
      <c r="B13" s="279"/>
      <c r="C13" s="279"/>
      <c r="D13" s="438"/>
      <c r="E13" s="438"/>
      <c r="F13" s="438"/>
      <c r="G13" s="438"/>
      <c r="H13" s="438"/>
      <c r="I13" s="438"/>
      <c r="J13" s="438"/>
      <c r="K13" s="438"/>
      <c r="L13" s="562"/>
    </row>
    <row r="14" spans="1:12" ht="15" customHeight="1">
      <c r="A14" s="185" t="s">
        <v>110</v>
      </c>
      <c r="B14" s="438">
        <v>102363</v>
      </c>
      <c r="C14" s="438">
        <v>108547</v>
      </c>
      <c r="D14" s="438">
        <v>26775</v>
      </c>
      <c r="E14" s="438">
        <v>24492</v>
      </c>
      <c r="F14" s="438">
        <v>23080</v>
      </c>
      <c r="G14" s="438">
        <v>28016</v>
      </c>
      <c r="H14" s="438">
        <v>24974</v>
      </c>
      <c r="I14" s="438">
        <v>22501</v>
      </c>
      <c r="J14" s="438">
        <v>30615</v>
      </c>
      <c r="K14" s="438">
        <f>C14-SUM(H14:J14)</f>
        <v>30457</v>
      </c>
      <c r="L14" s="562"/>
    </row>
    <row r="15" spans="1:12" ht="14.25" customHeight="1">
      <c r="A15" s="185" t="s">
        <v>109</v>
      </c>
      <c r="B15" s="438">
        <v>12735</v>
      </c>
      <c r="C15" s="438">
        <v>14607</v>
      </c>
      <c r="D15" s="438">
        <v>2901</v>
      </c>
      <c r="E15" s="438">
        <v>3343</v>
      </c>
      <c r="F15" s="438">
        <v>3011</v>
      </c>
      <c r="G15" s="438">
        <v>3480</v>
      </c>
      <c r="H15" s="438">
        <v>3409</v>
      </c>
      <c r="I15" s="438">
        <v>3683</v>
      </c>
      <c r="J15" s="438">
        <v>3863</v>
      </c>
      <c r="K15" s="438">
        <f>C15-SUM(H15:J15)</f>
        <v>3652</v>
      </c>
      <c r="L15" s="562"/>
    </row>
    <row r="16" spans="1:12" s="85" customFormat="1" ht="16.5" customHeight="1">
      <c r="A16" s="89" t="s">
        <v>339</v>
      </c>
      <c r="B16" s="549">
        <f>B15/B14</f>
        <v>0.12441018727469887</v>
      </c>
      <c r="C16" s="549">
        <f>C15/C14</f>
        <v>0.1345684357927902</v>
      </c>
      <c r="D16" s="549">
        <f>((C16/B16)-1)*100</f>
        <v>8.165125976108234</v>
      </c>
      <c r="E16" s="549"/>
      <c r="F16" s="549"/>
      <c r="G16" s="549"/>
      <c r="H16" s="549"/>
      <c r="I16" s="549"/>
      <c r="J16" s="549"/>
      <c r="K16" s="549">
        <f>K15/K14</f>
        <v>0.11990675378402338</v>
      </c>
      <c r="L16" s="562"/>
    </row>
    <row r="17" spans="1:12" s="85" customFormat="1" ht="14.25" customHeight="1">
      <c r="A17" s="162" t="s">
        <v>196</v>
      </c>
      <c r="B17" s="438">
        <v>6494</v>
      </c>
      <c r="C17" s="438">
        <v>6054</v>
      </c>
      <c r="D17" s="438">
        <v>1606</v>
      </c>
      <c r="E17" s="438">
        <v>1573</v>
      </c>
      <c r="F17" s="438">
        <v>967</v>
      </c>
      <c r="G17" s="438">
        <v>2348</v>
      </c>
      <c r="H17" s="438">
        <v>1461</v>
      </c>
      <c r="I17" s="438">
        <v>1331</v>
      </c>
      <c r="J17" s="438">
        <v>1448</v>
      </c>
      <c r="K17" s="438">
        <f>C17-SUM(H17:J17)</f>
        <v>1814</v>
      </c>
      <c r="L17" s="562"/>
    </row>
    <row r="18" spans="1:12" s="85" customFormat="1" ht="15" customHeight="1">
      <c r="A18" s="162" t="s">
        <v>109</v>
      </c>
      <c r="B18" s="438">
        <v>610</v>
      </c>
      <c r="C18" s="438">
        <v>520</v>
      </c>
      <c r="D18" s="438">
        <v>159</v>
      </c>
      <c r="E18" s="438">
        <v>132</v>
      </c>
      <c r="F18" s="438">
        <v>94</v>
      </c>
      <c r="G18" s="438">
        <v>225</v>
      </c>
      <c r="H18" s="438">
        <v>134</v>
      </c>
      <c r="I18" s="438">
        <v>119</v>
      </c>
      <c r="J18" s="438">
        <v>118</v>
      </c>
      <c r="K18" s="438">
        <f>C18-SUM(H18:J18)</f>
        <v>149</v>
      </c>
      <c r="L18" s="562"/>
    </row>
    <row r="19" spans="1:12" s="85" customFormat="1" ht="19.5" customHeight="1">
      <c r="A19" s="115" t="s">
        <v>341</v>
      </c>
      <c r="B19" s="437">
        <v>732</v>
      </c>
      <c r="C19" s="490">
        <v>658</v>
      </c>
      <c r="D19" s="441">
        <v>182</v>
      </c>
      <c r="E19" s="444">
        <v>173</v>
      </c>
      <c r="F19" s="444">
        <v>230</v>
      </c>
      <c r="G19" s="437">
        <v>147</v>
      </c>
      <c r="H19" s="437">
        <v>181</v>
      </c>
      <c r="I19" s="437">
        <v>119</v>
      </c>
      <c r="J19" s="437">
        <v>145</v>
      </c>
      <c r="K19" s="437">
        <f>C19-SUM(H19:J19)</f>
        <v>213</v>
      </c>
      <c r="L19" s="562"/>
    </row>
    <row r="20" spans="1:12" s="85" customFormat="1" ht="21" customHeight="1">
      <c r="A20" s="115" t="s">
        <v>37</v>
      </c>
      <c r="B20" s="437">
        <v>956</v>
      </c>
      <c r="C20" s="490">
        <v>1103</v>
      </c>
      <c r="D20" s="441">
        <v>207</v>
      </c>
      <c r="E20" s="444">
        <v>239</v>
      </c>
      <c r="F20" s="444">
        <v>215</v>
      </c>
      <c r="G20" s="437">
        <v>295</v>
      </c>
      <c r="H20" s="437">
        <v>249</v>
      </c>
      <c r="I20" s="437">
        <v>278</v>
      </c>
      <c r="J20" s="437">
        <v>261</v>
      </c>
      <c r="K20" s="437">
        <f>C20-SUM(H20:J20)</f>
        <v>315</v>
      </c>
      <c r="L20" s="562"/>
    </row>
    <row r="21" spans="1:12" s="85" customFormat="1" ht="14.25" customHeight="1">
      <c r="A21" s="161" t="s">
        <v>337</v>
      </c>
      <c r="B21" s="437"/>
      <c r="C21" s="490"/>
      <c r="D21" s="394"/>
      <c r="E21" s="289"/>
      <c r="F21" s="289"/>
      <c r="G21" s="281"/>
      <c r="H21" s="281"/>
      <c r="I21" s="281"/>
      <c r="J21" s="281"/>
      <c r="K21" s="281"/>
      <c r="L21" s="562"/>
    </row>
    <row r="22" spans="1:12" s="85" customFormat="1" ht="15" customHeight="1">
      <c r="A22" s="89" t="s">
        <v>342</v>
      </c>
      <c r="B22" s="437"/>
      <c r="C22" s="490"/>
      <c r="D22" s="445"/>
      <c r="E22" s="289"/>
      <c r="F22" s="289"/>
      <c r="G22" s="321"/>
      <c r="H22" s="321"/>
      <c r="I22" s="321"/>
      <c r="J22" s="321"/>
      <c r="K22" s="321"/>
      <c r="L22" s="562"/>
    </row>
    <row r="23" spans="1:12" s="85" customFormat="1" ht="13.5" customHeight="1">
      <c r="A23" s="162" t="s">
        <v>110</v>
      </c>
      <c r="B23" s="439">
        <v>166</v>
      </c>
      <c r="C23" s="442">
        <v>159</v>
      </c>
      <c r="D23" s="442">
        <v>46</v>
      </c>
      <c r="E23" s="439">
        <v>37</v>
      </c>
      <c r="F23" s="439">
        <v>31</v>
      </c>
      <c r="G23" s="439">
        <v>52</v>
      </c>
      <c r="H23" s="439">
        <v>42</v>
      </c>
      <c r="I23" s="439">
        <v>38</v>
      </c>
      <c r="J23" s="439">
        <v>30</v>
      </c>
      <c r="K23" s="439">
        <f aca="true" t="shared" si="0" ref="K23:K28">C23-SUM(H23:J23)</f>
        <v>49</v>
      </c>
      <c r="L23" s="562"/>
    </row>
    <row r="24" spans="1:12" s="85" customFormat="1" ht="14.25" customHeight="1">
      <c r="A24" s="162" t="s">
        <v>109</v>
      </c>
      <c r="B24" s="439">
        <v>61</v>
      </c>
      <c r="C24" s="442">
        <v>60</v>
      </c>
      <c r="D24" s="442">
        <v>16</v>
      </c>
      <c r="E24" s="439">
        <v>14</v>
      </c>
      <c r="F24" s="439">
        <v>12</v>
      </c>
      <c r="G24" s="439">
        <v>19</v>
      </c>
      <c r="H24" s="439">
        <v>17</v>
      </c>
      <c r="I24" s="439">
        <v>16</v>
      </c>
      <c r="J24" s="439">
        <v>12</v>
      </c>
      <c r="K24" s="439">
        <f t="shared" si="0"/>
        <v>15</v>
      </c>
      <c r="L24" s="562"/>
    </row>
    <row r="25" spans="1:12" ht="24.75" customHeight="1">
      <c r="A25" s="186" t="s">
        <v>112</v>
      </c>
      <c r="B25" s="437">
        <v>57</v>
      </c>
      <c r="C25" s="490">
        <v>29</v>
      </c>
      <c r="D25" s="441">
        <v>29</v>
      </c>
      <c r="E25" s="444">
        <v>6</v>
      </c>
      <c r="F25" s="444">
        <v>11</v>
      </c>
      <c r="G25" s="437">
        <v>11</v>
      </c>
      <c r="H25" s="437">
        <v>11</v>
      </c>
      <c r="I25" s="437">
        <v>6</v>
      </c>
      <c r="J25" s="437">
        <v>7</v>
      </c>
      <c r="K25" s="437">
        <f t="shared" si="0"/>
        <v>5</v>
      </c>
      <c r="L25" s="562"/>
    </row>
    <row r="26" spans="1:12" ht="21" customHeight="1">
      <c r="A26" s="5" t="s">
        <v>113</v>
      </c>
      <c r="B26" s="437">
        <v>78</v>
      </c>
      <c r="C26" s="490">
        <v>124</v>
      </c>
      <c r="D26" s="441">
        <v>23</v>
      </c>
      <c r="E26" s="444">
        <v>31</v>
      </c>
      <c r="F26" s="444">
        <v>13</v>
      </c>
      <c r="G26" s="437">
        <v>11</v>
      </c>
      <c r="H26" s="437">
        <v>43</v>
      </c>
      <c r="I26" s="437">
        <v>33</v>
      </c>
      <c r="J26" s="437">
        <v>12</v>
      </c>
      <c r="K26" s="437">
        <f t="shared" si="0"/>
        <v>36</v>
      </c>
      <c r="L26" s="562"/>
    </row>
    <row r="27" spans="1:12" ht="24" customHeight="1">
      <c r="A27" s="5" t="s">
        <v>343</v>
      </c>
      <c r="B27" s="437">
        <v>2349</v>
      </c>
      <c r="C27" s="490">
        <v>2430</v>
      </c>
      <c r="D27" s="441">
        <v>530</v>
      </c>
      <c r="E27" s="444">
        <v>522</v>
      </c>
      <c r="F27" s="444">
        <v>597</v>
      </c>
      <c r="G27" s="437">
        <v>700</v>
      </c>
      <c r="H27" s="437">
        <v>539</v>
      </c>
      <c r="I27" s="437">
        <v>635</v>
      </c>
      <c r="J27" s="437">
        <v>619</v>
      </c>
      <c r="K27" s="437">
        <f t="shared" si="0"/>
        <v>637</v>
      </c>
      <c r="L27" s="562"/>
    </row>
    <row r="28" spans="1:12" ht="18" customHeight="1">
      <c r="A28" s="187" t="s">
        <v>344</v>
      </c>
      <c r="B28" s="437">
        <v>6430</v>
      </c>
      <c r="C28" s="490">
        <v>7339</v>
      </c>
      <c r="D28" s="441">
        <v>1461</v>
      </c>
      <c r="E28" s="444">
        <v>1574</v>
      </c>
      <c r="F28" s="444">
        <v>1512</v>
      </c>
      <c r="G28" s="437">
        <v>1883</v>
      </c>
      <c r="H28" s="437">
        <v>1527</v>
      </c>
      <c r="I28" s="437">
        <v>1828</v>
      </c>
      <c r="J28" s="437">
        <v>2014</v>
      </c>
      <c r="K28" s="437">
        <f t="shared" si="0"/>
        <v>1970</v>
      </c>
      <c r="L28" s="562"/>
    </row>
    <row r="29" spans="1:12" ht="13.5" customHeight="1">
      <c r="A29" s="184" t="s">
        <v>337</v>
      </c>
      <c r="B29" s="437"/>
      <c r="C29" s="490"/>
      <c r="D29" s="441"/>
      <c r="E29" s="444"/>
      <c r="F29" s="444"/>
      <c r="G29" s="281"/>
      <c r="H29" s="281"/>
      <c r="I29" s="281"/>
      <c r="J29" s="281"/>
      <c r="K29" s="281"/>
      <c r="L29" s="562"/>
    </row>
    <row r="30" spans="1:12" ht="17.25" customHeight="1">
      <c r="A30" s="4" t="s">
        <v>345</v>
      </c>
      <c r="B30" s="439">
        <v>2967</v>
      </c>
      <c r="C30" s="442">
        <v>3487</v>
      </c>
      <c r="D30" s="442">
        <v>729</v>
      </c>
      <c r="E30" s="439">
        <v>734</v>
      </c>
      <c r="F30" s="439">
        <v>697</v>
      </c>
      <c r="G30" s="439">
        <v>807</v>
      </c>
      <c r="H30" s="439">
        <v>796</v>
      </c>
      <c r="I30" s="439">
        <v>925</v>
      </c>
      <c r="J30" s="439">
        <v>899</v>
      </c>
      <c r="K30" s="439">
        <f>C30-SUM(H30:J30)</f>
        <v>867</v>
      </c>
      <c r="L30" s="562"/>
    </row>
    <row r="31" spans="1:12" ht="18" customHeight="1">
      <c r="A31" s="4" t="s">
        <v>346</v>
      </c>
      <c r="B31" s="439">
        <v>2029</v>
      </c>
      <c r="C31" s="442">
        <v>2696</v>
      </c>
      <c r="D31" s="442">
        <v>401</v>
      </c>
      <c r="E31" s="439">
        <v>372</v>
      </c>
      <c r="F31" s="439">
        <v>502</v>
      </c>
      <c r="G31" s="439">
        <v>754</v>
      </c>
      <c r="H31" s="439">
        <v>470</v>
      </c>
      <c r="I31" s="439">
        <v>633</v>
      </c>
      <c r="J31" s="439">
        <v>787</v>
      </c>
      <c r="K31" s="439">
        <f>C31-SUM(H31:J31)</f>
        <v>806</v>
      </c>
      <c r="L31" s="562"/>
    </row>
    <row r="32" spans="1:12" ht="18" customHeight="1">
      <c r="A32" s="27" t="s">
        <v>347</v>
      </c>
      <c r="B32" s="440">
        <v>41</v>
      </c>
      <c r="C32" s="446">
        <v>40</v>
      </c>
      <c r="D32" s="446">
        <v>6</v>
      </c>
      <c r="E32" s="440">
        <v>16</v>
      </c>
      <c r="F32" s="440">
        <v>11</v>
      </c>
      <c r="G32" s="440">
        <v>8</v>
      </c>
      <c r="H32" s="440">
        <v>11</v>
      </c>
      <c r="I32" s="440">
        <v>10</v>
      </c>
      <c r="J32" s="440">
        <v>8</v>
      </c>
      <c r="K32" s="440">
        <f>C32-SUM(H32:J32)</f>
        <v>11</v>
      </c>
      <c r="L32" s="562"/>
    </row>
    <row r="33" spans="1:12" ht="0.75" customHeight="1">
      <c r="A33" s="188"/>
      <c r="B33" s="189"/>
      <c r="C33" s="189"/>
      <c r="L33" s="562"/>
    </row>
    <row r="34" spans="1:12" s="85" customFormat="1" ht="15.75" customHeight="1">
      <c r="A34" s="102" t="s">
        <v>396</v>
      </c>
      <c r="B34" s="103"/>
      <c r="C34" s="103"/>
      <c r="D34" s="97"/>
      <c r="H34" s="97"/>
      <c r="I34" s="97"/>
      <c r="J34" s="97"/>
      <c r="K34" s="97"/>
      <c r="L34" s="562"/>
    </row>
  </sheetData>
  <sheetProtection/>
  <mergeCells count="6">
    <mergeCell ref="L1:L34"/>
    <mergeCell ref="A5:A6"/>
    <mergeCell ref="D5:G5"/>
    <mergeCell ref="B5:B6"/>
    <mergeCell ref="H5:K5"/>
    <mergeCell ref="C5:C6"/>
  </mergeCells>
  <printOptions horizontalCentered="1"/>
  <pageMargins left="0.41" right="0" top="0.52" bottom="0.41" header="0.36" footer="0.29"/>
  <pageSetup horizontalDpi="600" verticalDpi="600" orientation="landscape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O19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38.140625" style="3" customWidth="1"/>
    <col min="2" max="3" width="9.57421875" style="3" customWidth="1"/>
    <col min="4" max="11" width="9.7109375" style="3" customWidth="1"/>
    <col min="12" max="12" width="4.57421875" style="3" customWidth="1"/>
    <col min="13" max="15" width="0" style="3" hidden="1" customWidth="1"/>
    <col min="16" max="16384" width="9.140625" style="3" customWidth="1"/>
  </cols>
  <sheetData>
    <row r="1" spans="1:12" s="85" customFormat="1" ht="19.5" customHeight="1">
      <c r="A1" s="150" t="s">
        <v>428</v>
      </c>
      <c r="D1" s="97"/>
      <c r="H1" s="97"/>
      <c r="I1" s="97"/>
      <c r="J1" s="97"/>
      <c r="K1" s="97"/>
      <c r="L1" s="551" t="s">
        <v>357</v>
      </c>
    </row>
    <row r="2" ht="6" customHeight="1">
      <c r="L2" s="551"/>
    </row>
    <row r="3" spans="5:12" ht="18" customHeight="1">
      <c r="E3" s="223"/>
      <c r="F3" s="223"/>
      <c r="G3" s="223"/>
      <c r="H3" s="223"/>
      <c r="I3" s="223"/>
      <c r="J3" s="223"/>
      <c r="K3" s="223" t="s">
        <v>361</v>
      </c>
      <c r="L3" s="551"/>
    </row>
    <row r="4" ht="9" customHeight="1">
      <c r="L4" s="551"/>
    </row>
    <row r="5" spans="1:15" ht="30" customHeight="1">
      <c r="A5" s="563" t="s">
        <v>106</v>
      </c>
      <c r="B5" s="563" t="s">
        <v>362</v>
      </c>
      <c r="C5" s="563" t="s">
        <v>381</v>
      </c>
      <c r="D5" s="557" t="s">
        <v>362</v>
      </c>
      <c r="E5" s="558"/>
      <c r="F5" s="558"/>
      <c r="G5" s="559"/>
      <c r="H5" s="557" t="s">
        <v>381</v>
      </c>
      <c r="I5" s="558"/>
      <c r="J5" s="558"/>
      <c r="K5" s="559"/>
      <c r="L5" s="551"/>
      <c r="M5" s="565" t="s">
        <v>432</v>
      </c>
      <c r="N5" s="566"/>
      <c r="O5" s="567"/>
    </row>
    <row r="6" spans="1:15" ht="30" customHeight="1">
      <c r="A6" s="564"/>
      <c r="B6" s="564"/>
      <c r="C6" s="564"/>
      <c r="D6" s="190" t="s">
        <v>0</v>
      </c>
      <c r="E6" s="94" t="s">
        <v>1</v>
      </c>
      <c r="F6" s="94" t="s">
        <v>2</v>
      </c>
      <c r="G6" s="190" t="s">
        <v>3</v>
      </c>
      <c r="H6" s="410" t="s">
        <v>0</v>
      </c>
      <c r="I6" s="94" t="s">
        <v>1</v>
      </c>
      <c r="J6" s="94" t="s">
        <v>2</v>
      </c>
      <c r="K6" s="94" t="s">
        <v>3</v>
      </c>
      <c r="L6" s="551"/>
      <c r="M6" s="515" t="s">
        <v>433</v>
      </c>
      <c r="N6" s="516" t="s">
        <v>434</v>
      </c>
      <c r="O6" s="517" t="s">
        <v>435</v>
      </c>
    </row>
    <row r="7" spans="1:15" ht="39.75" customHeight="1">
      <c r="A7" s="15" t="s">
        <v>116</v>
      </c>
      <c r="B7" s="459">
        <v>2283</v>
      </c>
      <c r="C7" s="459">
        <v>3510</v>
      </c>
      <c r="D7" s="456">
        <v>352</v>
      </c>
      <c r="E7" s="451">
        <v>743</v>
      </c>
      <c r="F7" s="451">
        <v>650</v>
      </c>
      <c r="G7" s="451">
        <v>538</v>
      </c>
      <c r="H7" s="451">
        <v>497</v>
      </c>
      <c r="I7" s="451">
        <v>467</v>
      </c>
      <c r="J7" s="451">
        <v>929</v>
      </c>
      <c r="K7" s="451">
        <f>C7-SUM(H7:J7)</f>
        <v>1617</v>
      </c>
      <c r="L7" s="551"/>
      <c r="M7" s="543">
        <f>K7-J7</f>
        <v>688</v>
      </c>
      <c r="N7" s="545">
        <f>K7-G7</f>
        <v>1079</v>
      </c>
      <c r="O7" s="190">
        <f>C7-B7</f>
        <v>1227</v>
      </c>
    </row>
    <row r="8" spans="1:15" ht="39.75" customHeight="1">
      <c r="A8" s="15" t="s">
        <v>348</v>
      </c>
      <c r="B8" s="455">
        <v>30028</v>
      </c>
      <c r="C8" s="455">
        <v>29290</v>
      </c>
      <c r="D8" s="447">
        <v>6857</v>
      </c>
      <c r="E8" s="444">
        <v>7572</v>
      </c>
      <c r="F8" s="444">
        <v>7772</v>
      </c>
      <c r="G8" s="444">
        <v>7827</v>
      </c>
      <c r="H8" s="444">
        <v>6731</v>
      </c>
      <c r="I8" s="444">
        <v>7296</v>
      </c>
      <c r="J8" s="444">
        <v>7522</v>
      </c>
      <c r="K8" s="444">
        <f>C8-SUM(H8:J8)</f>
        <v>7741</v>
      </c>
      <c r="L8" s="551"/>
      <c r="M8" s="544">
        <f aca="true" t="shared" si="0" ref="M8:M17">K8-J8</f>
        <v>219</v>
      </c>
      <c r="N8" s="546">
        <f aca="true" t="shared" si="1" ref="N8:N17">K8-G8</f>
        <v>-86</v>
      </c>
      <c r="O8" s="410">
        <f aca="true" t="shared" si="2" ref="O8:O17">C8-B8</f>
        <v>-738</v>
      </c>
    </row>
    <row r="9" spans="1:15" ht="15.75" customHeight="1">
      <c r="A9" s="16" t="s">
        <v>337</v>
      </c>
      <c r="B9" s="455"/>
      <c r="C9" s="455"/>
      <c r="E9" s="26"/>
      <c r="F9" s="26"/>
      <c r="G9" s="322"/>
      <c r="H9" s="322"/>
      <c r="I9" s="385"/>
      <c r="J9" s="385"/>
      <c r="K9" s="386"/>
      <c r="L9" s="551"/>
      <c r="M9" s="544">
        <f t="shared" si="0"/>
        <v>0</v>
      </c>
      <c r="N9" s="546">
        <f t="shared" si="1"/>
        <v>0</v>
      </c>
      <c r="O9" s="410">
        <f t="shared" si="2"/>
        <v>0</v>
      </c>
    </row>
    <row r="10" spans="1:15" ht="34.5" customHeight="1">
      <c r="A10" s="26" t="s">
        <v>304</v>
      </c>
      <c r="B10" s="481">
        <v>23924</v>
      </c>
      <c r="C10" s="481">
        <v>23423</v>
      </c>
      <c r="D10" s="443">
        <v>5413</v>
      </c>
      <c r="E10" s="439">
        <v>5886</v>
      </c>
      <c r="F10" s="439">
        <v>6337</v>
      </c>
      <c r="G10" s="439">
        <v>6288</v>
      </c>
      <c r="H10" s="439">
        <v>5427</v>
      </c>
      <c r="I10" s="439">
        <v>5840</v>
      </c>
      <c r="J10" s="439">
        <v>6060</v>
      </c>
      <c r="K10" s="439">
        <f aca="true" t="shared" si="3" ref="K10:K17">C10-SUM(H10:J10)</f>
        <v>6096</v>
      </c>
      <c r="L10" s="551"/>
      <c r="M10" s="544">
        <f t="shared" si="0"/>
        <v>36</v>
      </c>
      <c r="N10" s="546">
        <f t="shared" si="1"/>
        <v>-192</v>
      </c>
      <c r="O10" s="410">
        <f t="shared" si="2"/>
        <v>-501</v>
      </c>
    </row>
    <row r="11" spans="1:15" ht="34.5" customHeight="1">
      <c r="A11" s="26" t="s">
        <v>349</v>
      </c>
      <c r="B11" s="481">
        <v>307</v>
      </c>
      <c r="C11" s="481">
        <v>230</v>
      </c>
      <c r="D11" s="443">
        <v>76</v>
      </c>
      <c r="E11" s="439">
        <v>89</v>
      </c>
      <c r="F11" s="439">
        <v>57</v>
      </c>
      <c r="G11" s="439">
        <v>85</v>
      </c>
      <c r="H11" s="439">
        <v>83</v>
      </c>
      <c r="I11" s="439">
        <v>55</v>
      </c>
      <c r="J11" s="439">
        <v>41</v>
      </c>
      <c r="K11" s="439">
        <f t="shared" si="3"/>
        <v>51</v>
      </c>
      <c r="L11" s="551"/>
      <c r="M11" s="544">
        <f t="shared" si="0"/>
        <v>10</v>
      </c>
      <c r="N11" s="546">
        <f t="shared" si="1"/>
        <v>-34</v>
      </c>
      <c r="O11" s="410">
        <f t="shared" si="2"/>
        <v>-77</v>
      </c>
    </row>
    <row r="12" spans="1:15" ht="34.5" customHeight="1">
      <c r="A12" s="26" t="s">
        <v>305</v>
      </c>
      <c r="B12" s="481">
        <v>395</v>
      </c>
      <c r="C12" s="481">
        <v>412</v>
      </c>
      <c r="D12" s="443">
        <v>89</v>
      </c>
      <c r="E12" s="439">
        <v>115</v>
      </c>
      <c r="F12" s="439">
        <v>97</v>
      </c>
      <c r="G12" s="439">
        <v>94</v>
      </c>
      <c r="H12" s="439">
        <v>100</v>
      </c>
      <c r="I12" s="439">
        <v>108</v>
      </c>
      <c r="J12" s="439">
        <v>100</v>
      </c>
      <c r="K12" s="439">
        <f t="shared" si="3"/>
        <v>104</v>
      </c>
      <c r="L12" s="551"/>
      <c r="M12" s="544">
        <f t="shared" si="0"/>
        <v>4</v>
      </c>
      <c r="N12" s="546">
        <f t="shared" si="1"/>
        <v>10</v>
      </c>
      <c r="O12" s="410">
        <f t="shared" si="2"/>
        <v>17</v>
      </c>
    </row>
    <row r="13" spans="1:15" ht="34.5" customHeight="1">
      <c r="A13" s="26" t="s">
        <v>306</v>
      </c>
      <c r="B13" s="481">
        <v>864</v>
      </c>
      <c r="C13" s="481">
        <v>785</v>
      </c>
      <c r="D13" s="443">
        <v>243</v>
      </c>
      <c r="E13" s="439">
        <v>288</v>
      </c>
      <c r="F13" s="439">
        <v>190</v>
      </c>
      <c r="G13" s="439">
        <v>143</v>
      </c>
      <c r="H13" s="439">
        <v>184</v>
      </c>
      <c r="I13" s="439">
        <v>218</v>
      </c>
      <c r="J13" s="439">
        <v>200</v>
      </c>
      <c r="K13" s="439">
        <f t="shared" si="3"/>
        <v>183</v>
      </c>
      <c r="L13" s="551"/>
      <c r="M13" s="544">
        <f t="shared" si="0"/>
        <v>-17</v>
      </c>
      <c r="N13" s="546">
        <f t="shared" si="1"/>
        <v>40</v>
      </c>
      <c r="O13" s="410">
        <f t="shared" si="2"/>
        <v>-79</v>
      </c>
    </row>
    <row r="14" spans="1:15" ht="34.5" customHeight="1">
      <c r="A14" s="26" t="s">
        <v>307</v>
      </c>
      <c r="B14" s="481">
        <v>249</v>
      </c>
      <c r="C14" s="481">
        <v>212</v>
      </c>
      <c r="D14" s="443">
        <v>48</v>
      </c>
      <c r="E14" s="439">
        <v>72</v>
      </c>
      <c r="F14" s="439">
        <v>58</v>
      </c>
      <c r="G14" s="439">
        <v>71</v>
      </c>
      <c r="H14" s="439">
        <v>48</v>
      </c>
      <c r="I14" s="439">
        <v>52</v>
      </c>
      <c r="J14" s="439">
        <v>55</v>
      </c>
      <c r="K14" s="439">
        <f t="shared" si="3"/>
        <v>57</v>
      </c>
      <c r="L14" s="551"/>
      <c r="M14" s="544">
        <f t="shared" si="0"/>
        <v>2</v>
      </c>
      <c r="N14" s="546">
        <f t="shared" si="1"/>
        <v>-14</v>
      </c>
      <c r="O14" s="410">
        <f t="shared" si="2"/>
        <v>-37</v>
      </c>
    </row>
    <row r="15" spans="1:15" ht="34.5" customHeight="1">
      <c r="A15" s="26" t="s">
        <v>308</v>
      </c>
      <c r="B15" s="481">
        <v>1883</v>
      </c>
      <c r="C15" s="481">
        <v>1665</v>
      </c>
      <c r="D15" s="443">
        <v>494</v>
      </c>
      <c r="E15" s="439">
        <v>482</v>
      </c>
      <c r="F15" s="439">
        <v>448</v>
      </c>
      <c r="G15" s="439">
        <v>459</v>
      </c>
      <c r="H15" s="439">
        <v>346</v>
      </c>
      <c r="I15" s="439">
        <v>392</v>
      </c>
      <c r="J15" s="439">
        <v>414</v>
      </c>
      <c r="K15" s="439">
        <f t="shared" si="3"/>
        <v>513</v>
      </c>
      <c r="L15" s="551"/>
      <c r="M15" s="544">
        <f t="shared" si="0"/>
        <v>99</v>
      </c>
      <c r="N15" s="546">
        <f t="shared" si="1"/>
        <v>54</v>
      </c>
      <c r="O15" s="410">
        <f t="shared" si="2"/>
        <v>-218</v>
      </c>
    </row>
    <row r="16" spans="1:15" ht="34.5" customHeight="1">
      <c r="A16" s="26" t="s">
        <v>292</v>
      </c>
      <c r="B16" s="481">
        <v>595</v>
      </c>
      <c r="C16" s="481">
        <v>512</v>
      </c>
      <c r="D16" s="443">
        <v>112</v>
      </c>
      <c r="E16" s="439">
        <v>175</v>
      </c>
      <c r="F16" s="439">
        <v>145</v>
      </c>
      <c r="G16" s="439">
        <v>163</v>
      </c>
      <c r="H16" s="439">
        <v>140</v>
      </c>
      <c r="I16" s="439">
        <v>122</v>
      </c>
      <c r="J16" s="439">
        <v>145</v>
      </c>
      <c r="K16" s="439">
        <f t="shared" si="3"/>
        <v>105</v>
      </c>
      <c r="L16" s="551"/>
      <c r="M16" s="544">
        <f t="shared" si="0"/>
        <v>-40</v>
      </c>
      <c r="N16" s="546">
        <f t="shared" si="1"/>
        <v>-58</v>
      </c>
      <c r="O16" s="410">
        <f t="shared" si="2"/>
        <v>-83</v>
      </c>
    </row>
    <row r="17" spans="1:15" ht="39.75" customHeight="1">
      <c r="A17" s="191" t="s">
        <v>350</v>
      </c>
      <c r="B17" s="482">
        <v>333</v>
      </c>
      <c r="C17" s="482">
        <v>267</v>
      </c>
      <c r="D17" s="450">
        <v>73</v>
      </c>
      <c r="E17" s="479">
        <v>80</v>
      </c>
      <c r="F17" s="479">
        <v>91</v>
      </c>
      <c r="G17" s="483">
        <v>89</v>
      </c>
      <c r="H17" s="483">
        <v>89</v>
      </c>
      <c r="I17" s="483">
        <v>73</v>
      </c>
      <c r="J17" s="483">
        <v>64</v>
      </c>
      <c r="K17" s="483">
        <f t="shared" si="3"/>
        <v>41</v>
      </c>
      <c r="L17" s="551"/>
      <c r="M17" s="514">
        <f t="shared" si="0"/>
        <v>-23</v>
      </c>
      <c r="N17" s="44">
        <f t="shared" si="1"/>
        <v>-48</v>
      </c>
      <c r="O17" s="204">
        <f t="shared" si="2"/>
        <v>-66</v>
      </c>
    </row>
    <row r="18" spans="1:12" s="85" customFormat="1" ht="24" customHeight="1">
      <c r="A18" s="102" t="s">
        <v>395</v>
      </c>
      <c r="B18" s="97"/>
      <c r="C18" s="97"/>
      <c r="D18" s="97"/>
      <c r="H18" s="97"/>
      <c r="I18" s="97"/>
      <c r="J18" s="97"/>
      <c r="K18" s="97"/>
      <c r="L18" s="551"/>
    </row>
    <row r="19" ht="15" customHeight="1">
      <c r="L19" s="551"/>
    </row>
  </sheetData>
  <sheetProtection/>
  <mergeCells count="7">
    <mergeCell ref="M5:O5"/>
    <mergeCell ref="A5:A6"/>
    <mergeCell ref="B5:B6"/>
    <mergeCell ref="D5:G5"/>
    <mergeCell ref="H5:K5"/>
    <mergeCell ref="C5:C6"/>
    <mergeCell ref="L1:L19"/>
  </mergeCells>
  <printOptions/>
  <pageMargins left="0.25" right="0.25" top="0.75" bottom="0.25" header="0.54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M35"/>
  <sheetViews>
    <sheetView zoomScalePageLayoutView="0" workbookViewId="0" topLeftCell="A1">
      <selection activeCell="G20" sqref="G20"/>
    </sheetView>
  </sheetViews>
  <sheetFormatPr defaultColWidth="8.8515625" defaultRowHeight="12.75"/>
  <cols>
    <col min="1" max="1" width="41.7109375" style="3" customWidth="1"/>
    <col min="2" max="3" width="10.57421875" style="85" customWidth="1"/>
    <col min="4" max="4" width="9.421875" style="6" customWidth="1"/>
    <col min="5" max="7" width="9.421875" style="3" customWidth="1"/>
    <col min="8" max="10" width="9.421875" style="6" customWidth="1"/>
    <col min="11" max="11" width="10.00390625" style="6" bestFit="1" customWidth="1"/>
    <col min="12" max="12" width="7.140625" style="3" customWidth="1"/>
    <col min="13" max="16384" width="8.8515625" style="3" customWidth="1"/>
  </cols>
  <sheetData>
    <row r="1" spans="1:12" ht="18.75" customHeight="1">
      <c r="A1" s="33" t="s">
        <v>429</v>
      </c>
      <c r="L1" s="551" t="s">
        <v>366</v>
      </c>
    </row>
    <row r="2" spans="1:12" ht="11.25" customHeight="1">
      <c r="A2" s="41"/>
      <c r="L2" s="551"/>
    </row>
    <row r="3" spans="5:12" ht="12" customHeight="1">
      <c r="E3" s="384"/>
      <c r="F3" s="384"/>
      <c r="G3" s="384"/>
      <c r="H3" s="384"/>
      <c r="I3" s="568" t="s">
        <v>373</v>
      </c>
      <c r="J3" s="568"/>
      <c r="K3" s="568"/>
      <c r="L3" s="551"/>
    </row>
    <row r="4" spans="2:12" ht="25.5" customHeight="1">
      <c r="B4" s="99"/>
      <c r="C4" s="99"/>
      <c r="H4" s="495"/>
      <c r="I4" s="495"/>
      <c r="J4" s="495"/>
      <c r="K4" s="496"/>
      <c r="L4" s="551"/>
    </row>
    <row r="5" spans="1:12" ht="21.75" customHeight="1">
      <c r="A5" s="563" t="s">
        <v>106</v>
      </c>
      <c r="B5" s="552" t="s">
        <v>403</v>
      </c>
      <c r="C5" s="552" t="s">
        <v>378</v>
      </c>
      <c r="D5" s="557" t="s">
        <v>403</v>
      </c>
      <c r="E5" s="558"/>
      <c r="F5" s="558"/>
      <c r="G5" s="559"/>
      <c r="H5" s="557" t="s">
        <v>378</v>
      </c>
      <c r="I5" s="558"/>
      <c r="J5" s="558"/>
      <c r="K5" s="559"/>
      <c r="L5" s="551"/>
    </row>
    <row r="6" spans="1:12" ht="23.25" customHeight="1">
      <c r="A6" s="564"/>
      <c r="B6" s="553"/>
      <c r="C6" s="553"/>
      <c r="D6" s="2" t="s">
        <v>0</v>
      </c>
      <c r="E6" s="2" t="s">
        <v>1</v>
      </c>
      <c r="F6" s="2" t="s">
        <v>2</v>
      </c>
      <c r="G6" s="1" t="s">
        <v>3</v>
      </c>
      <c r="H6" s="2" t="s">
        <v>0</v>
      </c>
      <c r="I6" s="94" t="s">
        <v>1</v>
      </c>
      <c r="J6" s="2" t="s">
        <v>2</v>
      </c>
      <c r="K6" s="2" t="s">
        <v>3</v>
      </c>
      <c r="L6" s="551"/>
    </row>
    <row r="7" spans="1:13" ht="30" customHeight="1">
      <c r="A7" s="34" t="s">
        <v>144</v>
      </c>
      <c r="B7" s="324">
        <v>55530</v>
      </c>
      <c r="C7" s="324">
        <f>C8+C19+C20+C26+C27+C28+'Table 4 cont''d'!C7+'Table 4 cont''d'!C8+'Table 4 cont''d'!C17</f>
        <v>58215</v>
      </c>
      <c r="D7" s="491">
        <v>12692</v>
      </c>
      <c r="E7" s="324">
        <v>13584</v>
      </c>
      <c r="F7" s="324">
        <v>14289</v>
      </c>
      <c r="G7" s="324">
        <v>14965</v>
      </c>
      <c r="H7" s="324">
        <f>H8+H19+H20+H25+H26+H27+H28+'Table 4 cont''d'!H7+'Table 4 cont''d'!H8+'Table 4 cont''d'!H17</f>
        <v>13799</v>
      </c>
      <c r="I7" s="324">
        <f>I8+I19+I20+I25+I26+I27+I28+'Table 4 cont''d'!I7+'Table 4 cont''d'!I8+'Table 4 cont''d'!I17</f>
        <v>15036</v>
      </c>
      <c r="J7" s="324">
        <f>J8+J19+J20+J25+J26+J27+J28+'Table 4 cont''d'!J7+'Table 4 cont''d'!J8+'Table 4 cont''d'!J17</f>
        <v>14803</v>
      </c>
      <c r="K7" s="324">
        <f>K8+K19+K20+K25+K26+K27+K28+'Table 4 cont''d'!K7+'Table 4 cont''d'!K8+'Table 4 cont''d'!K17</f>
        <v>14577</v>
      </c>
      <c r="L7" s="551"/>
      <c r="M7" s="131"/>
    </row>
    <row r="8" spans="1:12" ht="24.75" customHeight="1">
      <c r="A8" s="15" t="s">
        <v>36</v>
      </c>
      <c r="B8" s="437">
        <v>20937</v>
      </c>
      <c r="C8" s="437">
        <v>23277</v>
      </c>
      <c r="D8" s="492">
        <v>4716</v>
      </c>
      <c r="E8" s="444">
        <v>5153</v>
      </c>
      <c r="F8" s="444">
        <v>5426</v>
      </c>
      <c r="G8" s="325">
        <v>5642</v>
      </c>
      <c r="H8" s="325">
        <v>5854</v>
      </c>
      <c r="I8" s="325">
        <v>6284</v>
      </c>
      <c r="J8" s="325">
        <v>5746</v>
      </c>
      <c r="K8" s="325">
        <f>C8-SUM(H8:J8)</f>
        <v>5393</v>
      </c>
      <c r="L8" s="551"/>
    </row>
    <row r="9" spans="1:12" ht="13.5" customHeight="1">
      <c r="A9" s="16" t="s">
        <v>174</v>
      </c>
      <c r="B9" s="437"/>
      <c r="C9" s="437"/>
      <c r="D9" s="492"/>
      <c r="E9" s="444"/>
      <c r="F9" s="444"/>
      <c r="G9" s="326"/>
      <c r="H9" s="326"/>
      <c r="I9" s="326"/>
      <c r="J9" s="326"/>
      <c r="K9" s="326"/>
      <c r="L9" s="551"/>
    </row>
    <row r="10" spans="1:12" ht="15" customHeight="1">
      <c r="A10" s="26" t="s">
        <v>293</v>
      </c>
      <c r="B10" s="438"/>
      <c r="C10" s="438"/>
      <c r="D10" s="443"/>
      <c r="E10" s="439"/>
      <c r="F10" s="439"/>
      <c r="G10" s="326"/>
      <c r="H10" s="326"/>
      <c r="I10" s="326"/>
      <c r="J10" s="326"/>
      <c r="K10" s="326"/>
      <c r="L10" s="551"/>
    </row>
    <row r="11" spans="1:12" s="36" customFormat="1" ht="12.75">
      <c r="A11" s="17" t="s">
        <v>108</v>
      </c>
      <c r="B11" s="438">
        <v>358</v>
      </c>
      <c r="C11" s="438">
        <v>420</v>
      </c>
      <c r="D11" s="443">
        <v>84</v>
      </c>
      <c r="E11" s="439">
        <v>72</v>
      </c>
      <c r="F11" s="439">
        <v>106</v>
      </c>
      <c r="G11" s="279">
        <v>96</v>
      </c>
      <c r="H11" s="279">
        <v>111</v>
      </c>
      <c r="I11" s="279">
        <v>104</v>
      </c>
      <c r="J11" s="279">
        <v>98</v>
      </c>
      <c r="K11" s="279">
        <f>C11-SUM(H11:J11)</f>
        <v>107</v>
      </c>
      <c r="L11" s="551"/>
    </row>
    <row r="12" spans="1:12" s="36" customFormat="1" ht="12.75">
      <c r="A12" s="17" t="s">
        <v>109</v>
      </c>
      <c r="B12" s="438">
        <v>8130</v>
      </c>
      <c r="C12" s="438">
        <v>9483</v>
      </c>
      <c r="D12" s="443">
        <v>1914</v>
      </c>
      <c r="E12" s="439">
        <v>1704</v>
      </c>
      <c r="F12" s="439">
        <v>2327</v>
      </c>
      <c r="G12" s="279">
        <v>2185</v>
      </c>
      <c r="H12" s="279">
        <v>2522</v>
      </c>
      <c r="I12" s="279">
        <v>2440</v>
      </c>
      <c r="J12" s="279">
        <v>2287</v>
      </c>
      <c r="K12" s="279">
        <f>C12-SUM(H12:J12)</f>
        <v>2234</v>
      </c>
      <c r="L12" s="551"/>
    </row>
    <row r="13" spans="1:12" ht="15" customHeight="1">
      <c r="A13" s="26" t="s">
        <v>255</v>
      </c>
      <c r="B13" s="279"/>
      <c r="C13" s="279"/>
      <c r="D13" s="493"/>
      <c r="E13" s="327"/>
      <c r="F13" s="327"/>
      <c r="G13" s="327"/>
      <c r="H13" s="327"/>
      <c r="I13" s="327"/>
      <c r="J13" s="327"/>
      <c r="K13" s="327"/>
      <c r="L13" s="551"/>
    </row>
    <row r="14" spans="1:12" s="36" customFormat="1" ht="12.75">
      <c r="A14" s="17" t="s">
        <v>110</v>
      </c>
      <c r="B14" s="438">
        <v>59027</v>
      </c>
      <c r="C14" s="438">
        <v>59219</v>
      </c>
      <c r="D14" s="443">
        <v>14711</v>
      </c>
      <c r="E14" s="439">
        <v>17643</v>
      </c>
      <c r="F14" s="439">
        <v>13451</v>
      </c>
      <c r="G14" s="279">
        <v>13222</v>
      </c>
      <c r="H14" s="279">
        <v>13925</v>
      </c>
      <c r="I14" s="279">
        <v>16231</v>
      </c>
      <c r="J14" s="279">
        <v>15117</v>
      </c>
      <c r="K14" s="279">
        <f>C14-SUM(H14:J14)</f>
        <v>13946</v>
      </c>
      <c r="L14" s="551"/>
    </row>
    <row r="15" spans="1:12" s="36" customFormat="1" ht="12.75">
      <c r="A15" s="17" t="s">
        <v>109</v>
      </c>
      <c r="B15" s="438">
        <v>10211</v>
      </c>
      <c r="C15" s="438">
        <v>11336</v>
      </c>
      <c r="D15" s="443">
        <v>2220</v>
      </c>
      <c r="E15" s="439">
        <v>2855</v>
      </c>
      <c r="F15" s="439">
        <v>2492</v>
      </c>
      <c r="G15" s="279">
        <v>2644</v>
      </c>
      <c r="H15" s="279">
        <v>2765</v>
      </c>
      <c r="I15" s="279">
        <v>3303</v>
      </c>
      <c r="J15" s="279">
        <v>2837</v>
      </c>
      <c r="K15" s="279">
        <f>C15-SUM(H15:J15)</f>
        <v>2431</v>
      </c>
      <c r="L15" s="551"/>
    </row>
    <row r="16" spans="1:12" ht="15" customHeight="1">
      <c r="A16" s="26" t="s">
        <v>287</v>
      </c>
      <c r="B16" s="279"/>
      <c r="C16" s="279"/>
      <c r="D16" s="493"/>
      <c r="E16" s="327"/>
      <c r="F16" s="327"/>
      <c r="G16" s="327"/>
      <c r="H16" s="327"/>
      <c r="I16" s="327"/>
      <c r="J16" s="327"/>
      <c r="K16" s="327"/>
      <c r="L16" s="551"/>
    </row>
    <row r="17" spans="1:12" s="36" customFormat="1" ht="12.75">
      <c r="A17" s="17" t="s">
        <v>196</v>
      </c>
      <c r="B17" s="438">
        <v>6494</v>
      </c>
      <c r="C17" s="438">
        <v>6054</v>
      </c>
      <c r="D17" s="443">
        <v>1606</v>
      </c>
      <c r="E17" s="439">
        <v>1573</v>
      </c>
      <c r="F17" s="439">
        <v>967</v>
      </c>
      <c r="G17" s="279">
        <v>2348</v>
      </c>
      <c r="H17" s="279">
        <v>1461</v>
      </c>
      <c r="I17" s="279">
        <v>1331</v>
      </c>
      <c r="J17" s="279">
        <v>1448</v>
      </c>
      <c r="K17" s="279">
        <f>C17-SUM(H17:J17)</f>
        <v>1814</v>
      </c>
      <c r="L17" s="551"/>
    </row>
    <row r="18" spans="1:12" s="36" customFormat="1" ht="12.75">
      <c r="A18" s="17" t="s">
        <v>109</v>
      </c>
      <c r="B18" s="438">
        <v>610</v>
      </c>
      <c r="C18" s="438">
        <v>520</v>
      </c>
      <c r="D18" s="443">
        <v>159</v>
      </c>
      <c r="E18" s="439">
        <v>132</v>
      </c>
      <c r="F18" s="439">
        <v>94</v>
      </c>
      <c r="G18" s="279">
        <v>225</v>
      </c>
      <c r="H18" s="279">
        <v>134</v>
      </c>
      <c r="I18" s="279">
        <v>119</v>
      </c>
      <c r="J18" s="279">
        <v>118</v>
      </c>
      <c r="K18" s="279">
        <f>C18-SUM(H18:J18)</f>
        <v>149</v>
      </c>
      <c r="L18" s="551"/>
    </row>
    <row r="19" spans="1:12" ht="21.75" customHeight="1">
      <c r="A19" s="15" t="s">
        <v>40</v>
      </c>
      <c r="B19" s="437">
        <v>168</v>
      </c>
      <c r="C19" s="437">
        <v>102</v>
      </c>
      <c r="D19" s="492">
        <v>64</v>
      </c>
      <c r="E19" s="444">
        <v>60</v>
      </c>
      <c r="F19" s="444">
        <v>23</v>
      </c>
      <c r="G19" s="325">
        <v>21</v>
      </c>
      <c r="H19" s="325">
        <v>40</v>
      </c>
      <c r="I19" s="325">
        <v>21</v>
      </c>
      <c r="J19" s="325">
        <v>21</v>
      </c>
      <c r="K19" s="325">
        <f>C19-SUM(H19:J19)</f>
        <v>20</v>
      </c>
      <c r="L19" s="551"/>
    </row>
    <row r="20" spans="1:12" ht="24.75" customHeight="1">
      <c r="A20" s="15" t="s">
        <v>111</v>
      </c>
      <c r="B20" s="437">
        <v>639</v>
      </c>
      <c r="C20" s="437">
        <v>570</v>
      </c>
      <c r="D20" s="492">
        <v>178</v>
      </c>
      <c r="E20" s="444">
        <v>174</v>
      </c>
      <c r="F20" s="444">
        <v>132</v>
      </c>
      <c r="G20" s="325">
        <v>155</v>
      </c>
      <c r="H20" s="325">
        <v>126</v>
      </c>
      <c r="I20" s="325">
        <v>166</v>
      </c>
      <c r="J20" s="325">
        <v>139</v>
      </c>
      <c r="K20" s="325">
        <f>C20-SUM(H20:J20)</f>
        <v>139</v>
      </c>
      <c r="L20" s="551"/>
    </row>
    <row r="21" spans="1:12" ht="12" customHeight="1">
      <c r="A21" s="16" t="s">
        <v>174</v>
      </c>
      <c r="B21" s="437"/>
      <c r="C21" s="437"/>
      <c r="D21" s="492"/>
      <c r="E21" s="444"/>
      <c r="F21" s="444"/>
      <c r="G21" s="326"/>
      <c r="H21" s="326"/>
      <c r="I21" s="326"/>
      <c r="J21" s="326"/>
      <c r="K21" s="326"/>
      <c r="L21" s="551"/>
    </row>
    <row r="22" spans="1:12" ht="15" customHeight="1">
      <c r="A22" s="26" t="s">
        <v>294</v>
      </c>
      <c r="B22" s="438"/>
      <c r="C22" s="438"/>
      <c r="D22" s="443"/>
      <c r="E22" s="439"/>
      <c r="F22" s="439"/>
      <c r="G22" s="328"/>
      <c r="H22" s="328"/>
      <c r="I22" s="328"/>
      <c r="J22" s="328"/>
      <c r="K22" s="328"/>
      <c r="L22" s="551"/>
    </row>
    <row r="23" spans="1:12" ht="15" customHeight="1">
      <c r="A23" s="17" t="s">
        <v>110</v>
      </c>
      <c r="B23" s="438">
        <v>166</v>
      </c>
      <c r="C23" s="438">
        <v>159</v>
      </c>
      <c r="D23" s="443">
        <v>46</v>
      </c>
      <c r="E23" s="439">
        <v>37</v>
      </c>
      <c r="F23" s="439">
        <v>31</v>
      </c>
      <c r="G23" s="279">
        <v>52</v>
      </c>
      <c r="H23" s="279">
        <v>42</v>
      </c>
      <c r="I23" s="279">
        <v>38</v>
      </c>
      <c r="J23" s="279">
        <v>30</v>
      </c>
      <c r="K23" s="279">
        <f aca="true" t="shared" si="0" ref="K23:K28">C23-SUM(H23:J23)</f>
        <v>49</v>
      </c>
      <c r="L23" s="551"/>
    </row>
    <row r="24" spans="1:12" ht="15" customHeight="1">
      <c r="A24" s="17" t="s">
        <v>109</v>
      </c>
      <c r="B24" s="438">
        <v>61</v>
      </c>
      <c r="C24" s="438">
        <v>60</v>
      </c>
      <c r="D24" s="443">
        <v>16</v>
      </c>
      <c r="E24" s="439">
        <v>14</v>
      </c>
      <c r="F24" s="439">
        <v>12</v>
      </c>
      <c r="G24" s="279">
        <v>19</v>
      </c>
      <c r="H24" s="279">
        <v>16</v>
      </c>
      <c r="I24" s="279">
        <v>16</v>
      </c>
      <c r="J24" s="279">
        <v>12</v>
      </c>
      <c r="K24" s="279">
        <f t="shared" si="0"/>
        <v>16</v>
      </c>
      <c r="L24" s="551"/>
    </row>
    <row r="25" spans="1:12" ht="18.75" customHeight="1">
      <c r="A25" s="18" t="s">
        <v>112</v>
      </c>
      <c r="B25" s="452">
        <v>0</v>
      </c>
      <c r="C25" s="452">
        <v>0</v>
      </c>
      <c r="D25" s="453">
        <v>0</v>
      </c>
      <c r="E25" s="454">
        <v>0</v>
      </c>
      <c r="F25" s="454">
        <v>0</v>
      </c>
      <c r="G25" s="329">
        <v>0</v>
      </c>
      <c r="H25" s="329">
        <v>0</v>
      </c>
      <c r="I25" s="329">
        <v>0</v>
      </c>
      <c r="J25" s="329">
        <v>0</v>
      </c>
      <c r="K25" s="329">
        <f t="shared" si="0"/>
        <v>0</v>
      </c>
      <c r="L25" s="551"/>
    </row>
    <row r="26" spans="1:12" s="201" customFormat="1" ht="23.25" customHeight="1">
      <c r="A26" s="15" t="s">
        <v>113</v>
      </c>
      <c r="B26" s="387">
        <v>42</v>
      </c>
      <c r="C26" s="387">
        <v>73</v>
      </c>
      <c r="D26" s="492">
        <v>7</v>
      </c>
      <c r="E26" s="444">
        <v>15</v>
      </c>
      <c r="F26" s="444">
        <v>9</v>
      </c>
      <c r="G26" s="325">
        <v>11</v>
      </c>
      <c r="H26" s="325">
        <v>16</v>
      </c>
      <c r="I26" s="325">
        <v>31</v>
      </c>
      <c r="J26" s="325">
        <v>7</v>
      </c>
      <c r="K26" s="325">
        <f t="shared" si="0"/>
        <v>19</v>
      </c>
      <c r="L26" s="551"/>
    </row>
    <row r="27" spans="1:12" ht="18.75" customHeight="1">
      <c r="A27" s="15" t="s">
        <v>114</v>
      </c>
      <c r="B27" s="437">
        <v>581</v>
      </c>
      <c r="C27" s="437">
        <v>581</v>
      </c>
      <c r="D27" s="492">
        <v>145</v>
      </c>
      <c r="E27" s="444">
        <v>139</v>
      </c>
      <c r="F27" s="444">
        <v>158</v>
      </c>
      <c r="G27" s="325">
        <v>139</v>
      </c>
      <c r="H27" s="325">
        <v>124</v>
      </c>
      <c r="I27" s="325">
        <v>133</v>
      </c>
      <c r="J27" s="325">
        <v>175</v>
      </c>
      <c r="K27" s="325">
        <f t="shared" si="0"/>
        <v>149</v>
      </c>
      <c r="L27" s="551"/>
    </row>
    <row r="28" spans="1:12" ht="24.75" customHeight="1">
      <c r="A28" s="192" t="s">
        <v>115</v>
      </c>
      <c r="B28" s="437">
        <v>5017</v>
      </c>
      <c r="C28" s="437">
        <v>6071</v>
      </c>
      <c r="D28" s="492">
        <v>1164</v>
      </c>
      <c r="E28" s="444">
        <v>1076</v>
      </c>
      <c r="F28" s="444">
        <v>1198</v>
      </c>
      <c r="G28" s="325">
        <v>1579</v>
      </c>
      <c r="H28" s="325">
        <v>1242</v>
      </c>
      <c r="I28" s="325">
        <v>1540</v>
      </c>
      <c r="J28" s="325">
        <v>1626</v>
      </c>
      <c r="K28" s="325">
        <f t="shared" si="0"/>
        <v>1663</v>
      </c>
      <c r="L28" s="551"/>
    </row>
    <row r="29" spans="1:12" ht="13.5" customHeight="1">
      <c r="A29" s="16" t="s">
        <v>175</v>
      </c>
      <c r="B29" s="437"/>
      <c r="C29" s="437"/>
      <c r="D29" s="492"/>
      <c r="E29" s="444"/>
      <c r="F29" s="444"/>
      <c r="G29" s="326"/>
      <c r="H29" s="326"/>
      <c r="I29" s="326"/>
      <c r="J29" s="326"/>
      <c r="K29" s="326"/>
      <c r="L29" s="551"/>
    </row>
    <row r="30" spans="1:12" ht="15" customHeight="1">
      <c r="A30" s="26" t="s">
        <v>289</v>
      </c>
      <c r="B30" s="438">
        <v>2288</v>
      </c>
      <c r="C30" s="438">
        <v>2764</v>
      </c>
      <c r="D30" s="443">
        <v>573</v>
      </c>
      <c r="E30" s="439">
        <v>534</v>
      </c>
      <c r="F30" s="439">
        <v>526</v>
      </c>
      <c r="G30" s="327">
        <v>655</v>
      </c>
      <c r="H30" s="327">
        <v>627</v>
      </c>
      <c r="I30" s="327">
        <v>741</v>
      </c>
      <c r="J30" s="327">
        <v>697</v>
      </c>
      <c r="K30" s="327">
        <f>C30-SUM(H30:J30)</f>
        <v>699</v>
      </c>
      <c r="L30" s="551"/>
    </row>
    <row r="31" spans="1:12" ht="15" customHeight="1">
      <c r="A31" s="26" t="s">
        <v>288</v>
      </c>
      <c r="B31" s="438">
        <v>1997</v>
      </c>
      <c r="C31" s="438">
        <v>2613</v>
      </c>
      <c r="D31" s="443">
        <v>380</v>
      </c>
      <c r="E31" s="439">
        <v>369</v>
      </c>
      <c r="F31" s="439">
        <v>499</v>
      </c>
      <c r="G31" s="279">
        <v>749</v>
      </c>
      <c r="H31" s="279">
        <v>467</v>
      </c>
      <c r="I31" s="279">
        <v>631</v>
      </c>
      <c r="J31" s="279">
        <v>728</v>
      </c>
      <c r="K31" s="279">
        <f>C31-SUM(H31:J31)</f>
        <v>787</v>
      </c>
      <c r="L31" s="551"/>
    </row>
    <row r="32" spans="1:12" ht="15" customHeight="1">
      <c r="A32" s="26" t="s">
        <v>290</v>
      </c>
      <c r="B32" s="438">
        <v>26</v>
      </c>
      <c r="C32" s="438">
        <v>29</v>
      </c>
      <c r="D32" s="443">
        <v>6</v>
      </c>
      <c r="E32" s="439">
        <v>8</v>
      </c>
      <c r="F32" s="439">
        <v>5</v>
      </c>
      <c r="G32" s="327">
        <v>7</v>
      </c>
      <c r="H32" s="327">
        <v>6</v>
      </c>
      <c r="I32" s="327">
        <v>6</v>
      </c>
      <c r="J32" s="327">
        <v>7</v>
      </c>
      <c r="K32" s="327">
        <f>C32-SUM(H32:J32)</f>
        <v>10</v>
      </c>
      <c r="L32" s="551"/>
    </row>
    <row r="33" spans="1:12" ht="5.25" customHeight="1">
      <c r="A33" s="32"/>
      <c r="B33" s="121"/>
      <c r="C33" s="121"/>
      <c r="D33" s="494"/>
      <c r="E33" s="32"/>
      <c r="F33" s="28"/>
      <c r="G33" s="28"/>
      <c r="H33" s="42"/>
      <c r="I33" s="42"/>
      <c r="J33" s="42"/>
      <c r="K33" s="42"/>
      <c r="L33" s="551"/>
    </row>
    <row r="34" ht="13.5" customHeight="1">
      <c r="L34" s="551"/>
    </row>
    <row r="35" spans="1:12" ht="14.25" customHeight="1">
      <c r="A35" s="9" t="s">
        <v>394</v>
      </c>
      <c r="L35" s="551"/>
    </row>
    <row r="36" ht="13.5" customHeight="1"/>
  </sheetData>
  <sheetProtection/>
  <mergeCells count="7">
    <mergeCell ref="A5:A6"/>
    <mergeCell ref="B5:B6"/>
    <mergeCell ref="D5:G5"/>
    <mergeCell ref="L1:L35"/>
    <mergeCell ref="H5:K5"/>
    <mergeCell ref="I3:K3"/>
    <mergeCell ref="C5:C6"/>
  </mergeCells>
  <printOptions/>
  <pageMargins left="0.5" right="0" top="0.58" bottom="0.36" header="0.25" footer="0.25"/>
  <pageSetup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L20"/>
  <sheetViews>
    <sheetView zoomScalePageLayoutView="0" workbookViewId="0" topLeftCell="A1">
      <selection activeCell="P15" sqref="P15"/>
    </sheetView>
  </sheetViews>
  <sheetFormatPr defaultColWidth="9.140625" defaultRowHeight="12.75"/>
  <cols>
    <col min="1" max="1" width="38.140625" style="3" customWidth="1"/>
    <col min="2" max="3" width="10.421875" style="85" customWidth="1"/>
    <col min="4" max="11" width="9.421875" style="3" customWidth="1"/>
    <col min="12" max="12" width="9.140625" style="3" customWidth="1"/>
    <col min="13" max="16384" width="9.140625" style="3" customWidth="1"/>
  </cols>
  <sheetData>
    <row r="1" spans="1:12" ht="19.5" customHeight="1">
      <c r="A1" s="37" t="s">
        <v>430</v>
      </c>
      <c r="L1" s="551" t="s">
        <v>168</v>
      </c>
    </row>
    <row r="2" ht="2.25" customHeight="1">
      <c r="L2" s="551"/>
    </row>
    <row r="3" spans="7:12" ht="12" customHeight="1">
      <c r="G3" s="384"/>
      <c r="H3" s="384"/>
      <c r="I3" s="569" t="s">
        <v>442</v>
      </c>
      <c r="J3" s="569"/>
      <c r="K3" s="569"/>
      <c r="L3" s="551"/>
    </row>
    <row r="4" spans="2:12" ht="6" customHeight="1">
      <c r="B4" s="99"/>
      <c r="C4" s="99"/>
      <c r="L4" s="551"/>
    </row>
    <row r="5" spans="1:12" ht="19.5" customHeight="1">
      <c r="A5" s="563" t="s">
        <v>106</v>
      </c>
      <c r="B5" s="552" t="s">
        <v>403</v>
      </c>
      <c r="C5" s="552" t="s">
        <v>378</v>
      </c>
      <c r="D5" s="557" t="s">
        <v>403</v>
      </c>
      <c r="E5" s="558"/>
      <c r="F5" s="558"/>
      <c r="G5" s="559"/>
      <c r="H5" s="557" t="s">
        <v>378</v>
      </c>
      <c r="I5" s="558"/>
      <c r="J5" s="558"/>
      <c r="K5" s="559"/>
      <c r="L5" s="551"/>
    </row>
    <row r="6" spans="1:12" ht="27" customHeight="1">
      <c r="A6" s="564"/>
      <c r="B6" s="553"/>
      <c r="C6" s="553"/>
      <c r="D6" s="2" t="s">
        <v>0</v>
      </c>
      <c r="E6" s="2" t="s">
        <v>1</v>
      </c>
      <c r="F6" s="2" t="s">
        <v>2</v>
      </c>
      <c r="G6" s="1" t="s">
        <v>3</v>
      </c>
      <c r="H6" s="2" t="s">
        <v>0</v>
      </c>
      <c r="I6" s="2" t="s">
        <v>1</v>
      </c>
      <c r="J6" s="2" t="s">
        <v>2</v>
      </c>
      <c r="K6" s="2" t="s">
        <v>3</v>
      </c>
      <c r="L6" s="551"/>
    </row>
    <row r="7" spans="1:12" ht="42" customHeight="1">
      <c r="A7" s="38" t="s">
        <v>116</v>
      </c>
      <c r="B7" s="455">
        <v>163</v>
      </c>
      <c r="C7" s="449">
        <v>168</v>
      </c>
      <c r="D7" s="448">
        <v>48</v>
      </c>
      <c r="E7" s="459">
        <v>35</v>
      </c>
      <c r="F7" s="456">
        <v>51</v>
      </c>
      <c r="G7" s="388">
        <v>29</v>
      </c>
      <c r="H7" s="388">
        <v>50</v>
      </c>
      <c r="I7" s="390">
        <v>33</v>
      </c>
      <c r="J7" s="390">
        <v>51</v>
      </c>
      <c r="K7" s="390">
        <f>C7-SUM(H7:J7)</f>
        <v>34</v>
      </c>
      <c r="L7" s="551"/>
    </row>
    <row r="8" spans="1:12" ht="42" customHeight="1">
      <c r="A8" s="15" t="s">
        <v>35</v>
      </c>
      <c r="B8" s="455">
        <v>27975</v>
      </c>
      <c r="C8" s="449">
        <v>27365</v>
      </c>
      <c r="D8" s="449">
        <v>6369</v>
      </c>
      <c r="E8" s="455">
        <v>6932</v>
      </c>
      <c r="F8" s="447">
        <v>7292</v>
      </c>
      <c r="G8" s="389">
        <v>7382</v>
      </c>
      <c r="H8" s="389">
        <v>6346</v>
      </c>
      <c r="I8" s="389">
        <v>6826</v>
      </c>
      <c r="J8" s="389">
        <v>7037</v>
      </c>
      <c r="K8" s="389">
        <f>C8-SUM(H8:J8)</f>
        <v>7156</v>
      </c>
      <c r="L8" s="551"/>
    </row>
    <row r="9" spans="1:12" ht="13.5" customHeight="1">
      <c r="A9" s="16" t="s">
        <v>174</v>
      </c>
      <c r="B9" s="455"/>
      <c r="C9" s="449"/>
      <c r="D9" s="449"/>
      <c r="E9" s="455"/>
      <c r="F9" s="447"/>
      <c r="G9" s="330"/>
      <c r="H9" s="330"/>
      <c r="I9" s="330"/>
      <c r="J9" s="330"/>
      <c r="K9" s="330"/>
      <c r="L9" s="551"/>
    </row>
    <row r="10" spans="1:12" ht="42" customHeight="1">
      <c r="A10" s="39" t="s">
        <v>295</v>
      </c>
      <c r="B10" s="57">
        <v>23395</v>
      </c>
      <c r="C10" s="350">
        <v>23059</v>
      </c>
      <c r="D10" s="350">
        <v>5277</v>
      </c>
      <c r="E10" s="57">
        <v>5693</v>
      </c>
      <c r="F10" s="457">
        <v>6223</v>
      </c>
      <c r="G10" s="392">
        <v>6202</v>
      </c>
      <c r="H10" s="392">
        <v>5365</v>
      </c>
      <c r="I10" s="392">
        <v>5752</v>
      </c>
      <c r="J10" s="392">
        <v>5969</v>
      </c>
      <c r="K10" s="392">
        <f aca="true" t="shared" si="0" ref="K10:K17">C10-SUM(H10:J10)</f>
        <v>5973</v>
      </c>
      <c r="L10" s="551"/>
    </row>
    <row r="11" spans="1:12" ht="42" customHeight="1">
      <c r="A11" s="26" t="s">
        <v>296</v>
      </c>
      <c r="B11" s="57">
        <v>288</v>
      </c>
      <c r="C11" s="350">
        <v>218</v>
      </c>
      <c r="D11" s="350">
        <v>67</v>
      </c>
      <c r="E11" s="57">
        <v>86</v>
      </c>
      <c r="F11" s="457">
        <v>56</v>
      </c>
      <c r="G11" s="391">
        <v>79</v>
      </c>
      <c r="H11" s="391">
        <v>83</v>
      </c>
      <c r="I11" s="391">
        <v>54</v>
      </c>
      <c r="J11" s="391">
        <v>38</v>
      </c>
      <c r="K11" s="391">
        <f t="shared" si="0"/>
        <v>43</v>
      </c>
      <c r="L11" s="551"/>
    </row>
    <row r="12" spans="1:12" ht="42" customHeight="1">
      <c r="A12" s="39" t="s">
        <v>297</v>
      </c>
      <c r="B12" s="57">
        <v>367</v>
      </c>
      <c r="C12" s="350">
        <v>391</v>
      </c>
      <c r="D12" s="350">
        <v>87</v>
      </c>
      <c r="E12" s="57">
        <v>97</v>
      </c>
      <c r="F12" s="457">
        <v>94</v>
      </c>
      <c r="G12" s="391">
        <v>89</v>
      </c>
      <c r="H12" s="391">
        <v>99</v>
      </c>
      <c r="I12" s="391">
        <v>106</v>
      </c>
      <c r="J12" s="391">
        <v>93</v>
      </c>
      <c r="K12" s="391">
        <f t="shared" si="0"/>
        <v>93</v>
      </c>
      <c r="L12" s="551"/>
    </row>
    <row r="13" spans="1:12" ht="42" customHeight="1">
      <c r="A13" s="26" t="s">
        <v>298</v>
      </c>
      <c r="B13" s="57">
        <v>574</v>
      </c>
      <c r="C13" s="350">
        <v>531</v>
      </c>
      <c r="D13" s="350">
        <v>174</v>
      </c>
      <c r="E13" s="57">
        <v>180</v>
      </c>
      <c r="F13" s="457">
        <v>132</v>
      </c>
      <c r="G13" s="391">
        <v>88</v>
      </c>
      <c r="H13" s="391">
        <v>121</v>
      </c>
      <c r="I13" s="391">
        <v>141</v>
      </c>
      <c r="J13" s="391">
        <v>140</v>
      </c>
      <c r="K13" s="391">
        <f t="shared" si="0"/>
        <v>129</v>
      </c>
      <c r="L13" s="551"/>
    </row>
    <row r="14" spans="1:12" ht="42" customHeight="1">
      <c r="A14" s="26" t="s">
        <v>299</v>
      </c>
      <c r="B14" s="57">
        <v>202</v>
      </c>
      <c r="C14" s="350">
        <v>172</v>
      </c>
      <c r="D14" s="350">
        <v>38</v>
      </c>
      <c r="E14" s="57">
        <v>61</v>
      </c>
      <c r="F14" s="457">
        <v>47</v>
      </c>
      <c r="G14" s="391">
        <v>56</v>
      </c>
      <c r="H14" s="391">
        <v>40</v>
      </c>
      <c r="I14" s="391">
        <v>46</v>
      </c>
      <c r="J14" s="391">
        <v>43</v>
      </c>
      <c r="K14" s="391">
        <f t="shared" si="0"/>
        <v>43</v>
      </c>
      <c r="L14" s="551"/>
    </row>
    <row r="15" spans="1:12" ht="42" customHeight="1">
      <c r="A15" s="39" t="s">
        <v>291</v>
      </c>
      <c r="B15" s="57">
        <v>1772</v>
      </c>
      <c r="C15" s="350">
        <v>1607</v>
      </c>
      <c r="D15" s="350">
        <v>459</v>
      </c>
      <c r="E15" s="57">
        <v>448</v>
      </c>
      <c r="F15" s="457">
        <v>430</v>
      </c>
      <c r="G15" s="391">
        <v>435</v>
      </c>
      <c r="H15" s="391">
        <v>332</v>
      </c>
      <c r="I15" s="391">
        <v>374</v>
      </c>
      <c r="J15" s="391">
        <v>400</v>
      </c>
      <c r="K15" s="391">
        <f t="shared" si="0"/>
        <v>501</v>
      </c>
      <c r="L15" s="551"/>
    </row>
    <row r="16" spans="1:12" ht="42" customHeight="1">
      <c r="A16" s="39" t="s">
        <v>292</v>
      </c>
      <c r="B16" s="57">
        <v>526</v>
      </c>
      <c r="C16" s="350">
        <v>457</v>
      </c>
      <c r="D16" s="350">
        <v>105</v>
      </c>
      <c r="E16" s="57">
        <v>151</v>
      </c>
      <c r="F16" s="457">
        <v>117</v>
      </c>
      <c r="G16" s="391">
        <v>153</v>
      </c>
      <c r="H16" s="391">
        <v>131</v>
      </c>
      <c r="I16" s="391">
        <v>112</v>
      </c>
      <c r="J16" s="391">
        <v>137</v>
      </c>
      <c r="K16" s="391">
        <f t="shared" si="0"/>
        <v>77</v>
      </c>
      <c r="L16" s="551"/>
    </row>
    <row r="17" spans="1:12" ht="34.5" customHeight="1">
      <c r="A17" s="120" t="s">
        <v>172</v>
      </c>
      <c r="B17" s="387">
        <v>8</v>
      </c>
      <c r="C17" s="458">
        <v>8</v>
      </c>
      <c r="D17" s="458">
        <v>1</v>
      </c>
      <c r="E17" s="460">
        <v>0</v>
      </c>
      <c r="F17" s="460">
        <v>0</v>
      </c>
      <c r="G17" s="388">
        <v>7</v>
      </c>
      <c r="H17" s="388">
        <v>1</v>
      </c>
      <c r="I17" s="388">
        <v>2</v>
      </c>
      <c r="J17" s="388">
        <v>1</v>
      </c>
      <c r="K17" s="388">
        <f t="shared" si="0"/>
        <v>4</v>
      </c>
      <c r="L17" s="551"/>
    </row>
    <row r="18" spans="1:12" ht="15" customHeight="1">
      <c r="A18" s="40"/>
      <c r="B18" s="333"/>
      <c r="C18" s="333"/>
      <c r="D18" s="334"/>
      <c r="E18" s="334"/>
      <c r="F18" s="335"/>
      <c r="G18" s="336"/>
      <c r="H18" s="334"/>
      <c r="I18" s="334"/>
      <c r="J18" s="334"/>
      <c r="K18" s="334"/>
      <c r="L18" s="551"/>
    </row>
    <row r="19" spans="1:12" ht="4.5" customHeight="1" hidden="1">
      <c r="A19" s="40"/>
      <c r="B19" s="122"/>
      <c r="C19" s="122"/>
      <c r="D19" s="43"/>
      <c r="L19" s="551"/>
    </row>
    <row r="20" spans="1:12" ht="21.75" customHeight="1">
      <c r="A20" s="9" t="s">
        <v>393</v>
      </c>
      <c r="L20" s="551"/>
    </row>
  </sheetData>
  <sheetProtection/>
  <mergeCells count="7">
    <mergeCell ref="L1:L20"/>
    <mergeCell ref="A5:A6"/>
    <mergeCell ref="B5:B6"/>
    <mergeCell ref="D5:G5"/>
    <mergeCell ref="H5:K5"/>
    <mergeCell ref="I3:K3"/>
    <mergeCell ref="C5:C6"/>
  </mergeCells>
  <printOptions horizontalCentered="1"/>
  <pageMargins left="0.5" right="0" top="0.56" bottom="0.5" header="0.25" footer="0.25"/>
  <pageSetup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N24"/>
  <sheetViews>
    <sheetView zoomScalePageLayoutView="0" workbookViewId="0" topLeftCell="A1">
      <selection activeCell="J3" sqref="J3"/>
    </sheetView>
  </sheetViews>
  <sheetFormatPr defaultColWidth="9.140625" defaultRowHeight="12.75"/>
  <cols>
    <col min="1" max="1" width="42.421875" style="85" customWidth="1"/>
    <col min="2" max="3" width="9.7109375" style="85" customWidth="1"/>
    <col min="4" max="4" width="9.421875" style="97" customWidth="1"/>
    <col min="5" max="7" width="9.421875" style="85" customWidth="1"/>
    <col min="8" max="11" width="9.421875" style="97" customWidth="1"/>
    <col min="12" max="12" width="9.140625" style="85" customWidth="1"/>
    <col min="13" max="16384" width="9.140625" style="85" customWidth="1"/>
  </cols>
  <sheetData>
    <row r="1" spans="1:12" ht="21" customHeight="1">
      <c r="A1" s="96" t="s">
        <v>414</v>
      </c>
      <c r="L1" s="551" t="s">
        <v>367</v>
      </c>
    </row>
    <row r="2" spans="1:12" ht="12" customHeight="1">
      <c r="A2" s="96"/>
      <c r="L2" s="551"/>
    </row>
    <row r="3" spans="5:12" ht="12" customHeight="1">
      <c r="E3" s="98"/>
      <c r="F3" s="98"/>
      <c r="G3" s="98"/>
      <c r="H3" s="98"/>
      <c r="K3" s="98" t="s">
        <v>375</v>
      </c>
      <c r="L3" s="551"/>
    </row>
    <row r="4" spans="2:12" ht="5.25" customHeight="1">
      <c r="B4" s="99"/>
      <c r="C4" s="99"/>
      <c r="D4" s="139"/>
      <c r="H4" s="139"/>
      <c r="I4" s="139"/>
      <c r="J4" s="139"/>
      <c r="K4" s="139"/>
      <c r="L4" s="551"/>
    </row>
    <row r="5" spans="1:12" ht="19.5" customHeight="1">
      <c r="A5" s="552" t="s">
        <v>106</v>
      </c>
      <c r="B5" s="552" t="s">
        <v>403</v>
      </c>
      <c r="C5" s="552" t="s">
        <v>378</v>
      </c>
      <c r="D5" s="554" t="s">
        <v>403</v>
      </c>
      <c r="E5" s="555"/>
      <c r="F5" s="555"/>
      <c r="G5" s="556"/>
      <c r="H5" s="557" t="s">
        <v>378</v>
      </c>
      <c r="I5" s="558"/>
      <c r="J5" s="558"/>
      <c r="K5" s="559"/>
      <c r="L5" s="551"/>
    </row>
    <row r="6" spans="1:12" ht="23.25" customHeight="1">
      <c r="A6" s="553"/>
      <c r="B6" s="553"/>
      <c r="C6" s="553"/>
      <c r="D6" s="140" t="s">
        <v>0</v>
      </c>
      <c r="E6" s="140" t="s">
        <v>1</v>
      </c>
      <c r="F6" s="140" t="s">
        <v>2</v>
      </c>
      <c r="G6" s="108" t="s">
        <v>3</v>
      </c>
      <c r="H6" s="2" t="s">
        <v>0</v>
      </c>
      <c r="I6" s="2" t="s">
        <v>1</v>
      </c>
      <c r="J6" s="140" t="s">
        <v>2</v>
      </c>
      <c r="K6" s="140" t="s">
        <v>3</v>
      </c>
      <c r="L6" s="551"/>
    </row>
    <row r="7" spans="1:12" ht="30" customHeight="1">
      <c r="A7" s="133" t="s">
        <v>314</v>
      </c>
      <c r="B7" s="324">
        <v>11841</v>
      </c>
      <c r="C7" s="324">
        <f>'Table 3'!C7-'Table 4'!C7</f>
        <v>13752</v>
      </c>
      <c r="D7" s="324">
        <v>2593</v>
      </c>
      <c r="E7" s="324">
        <v>3187</v>
      </c>
      <c r="F7" s="324">
        <v>2921</v>
      </c>
      <c r="G7" s="324">
        <v>3140</v>
      </c>
      <c r="H7" s="324">
        <v>2692</v>
      </c>
      <c r="I7" s="324">
        <v>2517</v>
      </c>
      <c r="J7" s="324">
        <v>3719</v>
      </c>
      <c r="K7" s="324">
        <f>K8+K11+K12+K13+K14+K15+K16+'Table 5 cont''d'!K7+'Table 5 cont''d'!K8+'Table 5 cont''d'!K18</f>
        <v>4824</v>
      </c>
      <c r="L7" s="551"/>
    </row>
    <row r="8" spans="1:14" ht="30" customHeight="1">
      <c r="A8" s="141" t="s">
        <v>36</v>
      </c>
      <c r="B8" s="282">
        <v>3188</v>
      </c>
      <c r="C8" s="282">
        <f>'Table 3'!C8-'Table 4'!C8</f>
        <v>3940</v>
      </c>
      <c r="D8" s="282">
        <v>855</v>
      </c>
      <c r="E8" s="282">
        <v>678</v>
      </c>
      <c r="F8" s="282">
        <v>693</v>
      </c>
      <c r="G8" s="281">
        <v>962</v>
      </c>
      <c r="H8" s="281">
        <v>770</v>
      </c>
      <c r="I8" s="281">
        <v>534</v>
      </c>
      <c r="J8" s="281">
        <v>1203</v>
      </c>
      <c r="K8" s="281">
        <f>C8-SUM(H8:J8)</f>
        <v>1433</v>
      </c>
      <c r="L8" s="551"/>
      <c r="N8" s="266"/>
    </row>
    <row r="9" spans="1:12" s="193" customFormat="1" ht="18" customHeight="1">
      <c r="A9" s="142" t="s">
        <v>363</v>
      </c>
      <c r="B9" s="343"/>
      <c r="C9" s="343"/>
      <c r="D9" s="281"/>
      <c r="E9" s="281"/>
      <c r="F9" s="281"/>
      <c r="G9" s="281"/>
      <c r="H9" s="281"/>
      <c r="I9" s="394"/>
      <c r="J9" s="394"/>
      <c r="K9" s="281"/>
      <c r="L9" s="551"/>
    </row>
    <row r="10" spans="1:12" s="193" customFormat="1" ht="26.25" customHeight="1">
      <c r="A10" s="143" t="s">
        <v>300</v>
      </c>
      <c r="B10" s="339">
        <v>2524</v>
      </c>
      <c r="C10" s="339">
        <f>'Table 3'!C15-'Table 4'!C15</f>
        <v>3271</v>
      </c>
      <c r="D10" s="339">
        <v>681</v>
      </c>
      <c r="E10" s="339">
        <v>488</v>
      </c>
      <c r="F10" s="339">
        <v>519</v>
      </c>
      <c r="G10" s="320">
        <v>836</v>
      </c>
      <c r="H10" s="320">
        <v>644</v>
      </c>
      <c r="I10" s="320">
        <v>380</v>
      </c>
      <c r="J10" s="320">
        <v>1026</v>
      </c>
      <c r="K10" s="320">
        <f aca="true" t="shared" si="0" ref="K10:K20">C10-SUM(H10:J10)</f>
        <v>1221</v>
      </c>
      <c r="L10" s="551"/>
    </row>
    <row r="11" spans="1:12" ht="30" customHeight="1">
      <c r="A11" s="144" t="s">
        <v>40</v>
      </c>
      <c r="B11" s="287">
        <v>564</v>
      </c>
      <c r="C11" s="287">
        <f>'Table 3'!C19-'Table 4'!C19</f>
        <v>556</v>
      </c>
      <c r="D11" s="287">
        <v>118</v>
      </c>
      <c r="E11" s="287">
        <v>113</v>
      </c>
      <c r="F11" s="287">
        <v>207</v>
      </c>
      <c r="G11" s="290">
        <v>126</v>
      </c>
      <c r="H11" s="290">
        <v>141</v>
      </c>
      <c r="I11" s="290">
        <v>98</v>
      </c>
      <c r="J11" s="290">
        <v>124</v>
      </c>
      <c r="K11" s="290">
        <f t="shared" si="0"/>
        <v>193</v>
      </c>
      <c r="L11" s="551"/>
    </row>
    <row r="12" spans="1:12" ht="30" customHeight="1">
      <c r="A12" s="144" t="s">
        <v>111</v>
      </c>
      <c r="B12" s="287">
        <v>317</v>
      </c>
      <c r="C12" s="287">
        <f>'Table 3'!C20-'Table 4'!C20</f>
        <v>533</v>
      </c>
      <c r="D12" s="287">
        <v>29</v>
      </c>
      <c r="E12" s="287">
        <v>65</v>
      </c>
      <c r="F12" s="287">
        <v>83</v>
      </c>
      <c r="G12" s="290">
        <v>140</v>
      </c>
      <c r="H12" s="290">
        <v>123</v>
      </c>
      <c r="I12" s="290">
        <v>112</v>
      </c>
      <c r="J12" s="290">
        <v>122</v>
      </c>
      <c r="K12" s="290">
        <f t="shared" si="0"/>
        <v>176</v>
      </c>
      <c r="L12" s="551"/>
    </row>
    <row r="13" spans="1:12" ht="30" customHeight="1">
      <c r="A13" s="144" t="s">
        <v>112</v>
      </c>
      <c r="B13" s="287">
        <v>57</v>
      </c>
      <c r="C13" s="287">
        <f>'Table 3'!C25-'Table 4'!C25</f>
        <v>29</v>
      </c>
      <c r="D13" s="287">
        <v>29</v>
      </c>
      <c r="E13" s="287">
        <v>6</v>
      </c>
      <c r="F13" s="287">
        <v>11</v>
      </c>
      <c r="G13" s="290">
        <v>11</v>
      </c>
      <c r="H13" s="290">
        <v>11</v>
      </c>
      <c r="I13" s="290">
        <v>6</v>
      </c>
      <c r="J13" s="290">
        <v>7</v>
      </c>
      <c r="K13" s="290">
        <f t="shared" si="0"/>
        <v>5</v>
      </c>
      <c r="L13" s="551"/>
    </row>
    <row r="14" spans="1:12" ht="30" customHeight="1">
      <c r="A14" s="144" t="s">
        <v>113</v>
      </c>
      <c r="B14" s="287">
        <v>36</v>
      </c>
      <c r="C14" s="287">
        <f>'Table 3'!C26-'Table 4'!C26</f>
        <v>51</v>
      </c>
      <c r="D14" s="287">
        <v>16</v>
      </c>
      <c r="E14" s="287">
        <v>16</v>
      </c>
      <c r="F14" s="287">
        <v>4</v>
      </c>
      <c r="G14" s="547">
        <v>0</v>
      </c>
      <c r="H14" s="290">
        <v>27</v>
      </c>
      <c r="I14" s="290">
        <v>2</v>
      </c>
      <c r="J14" s="290">
        <v>5</v>
      </c>
      <c r="K14" s="290">
        <f t="shared" si="0"/>
        <v>17</v>
      </c>
      <c r="L14" s="551"/>
    </row>
    <row r="15" spans="1:12" ht="30" customHeight="1">
      <c r="A15" s="144" t="s">
        <v>114</v>
      </c>
      <c r="B15" s="287">
        <v>1768</v>
      </c>
      <c r="C15" s="287">
        <f>'Table 3'!C27-'Table 4'!C27</f>
        <v>1849</v>
      </c>
      <c r="D15" s="287">
        <v>385</v>
      </c>
      <c r="E15" s="287">
        <v>383</v>
      </c>
      <c r="F15" s="287">
        <v>439</v>
      </c>
      <c r="G15" s="290">
        <v>561</v>
      </c>
      <c r="H15" s="290">
        <v>415</v>
      </c>
      <c r="I15" s="290">
        <v>502</v>
      </c>
      <c r="J15" s="290">
        <v>444</v>
      </c>
      <c r="K15" s="290">
        <f t="shared" si="0"/>
        <v>488</v>
      </c>
      <c r="L15" s="551"/>
    </row>
    <row r="16" spans="1:12" ht="30" customHeight="1">
      <c r="A16" s="145" t="s">
        <v>115</v>
      </c>
      <c r="B16" s="287">
        <v>1413</v>
      </c>
      <c r="C16" s="287">
        <f>'Table 3'!C28-'Table 4'!C28</f>
        <v>1268</v>
      </c>
      <c r="D16" s="287">
        <v>297</v>
      </c>
      <c r="E16" s="287">
        <v>498</v>
      </c>
      <c r="F16" s="287">
        <v>314</v>
      </c>
      <c r="G16" s="290">
        <v>304</v>
      </c>
      <c r="H16" s="290">
        <v>285</v>
      </c>
      <c r="I16" s="290">
        <v>288</v>
      </c>
      <c r="J16" s="290">
        <v>388</v>
      </c>
      <c r="K16" s="290">
        <f t="shared" si="0"/>
        <v>307</v>
      </c>
      <c r="L16" s="551"/>
    </row>
    <row r="17" spans="1:12" ht="18" customHeight="1">
      <c r="A17" s="142" t="s">
        <v>175</v>
      </c>
      <c r="B17" s="338"/>
      <c r="C17" s="338"/>
      <c r="D17" s="281"/>
      <c r="E17" s="281"/>
      <c r="F17" s="290"/>
      <c r="G17" s="281"/>
      <c r="H17" s="281"/>
      <c r="I17" s="281"/>
      <c r="J17" s="281"/>
      <c r="K17" s="281"/>
      <c r="L17" s="551"/>
    </row>
    <row r="18" spans="1:12" ht="25.5" customHeight="1">
      <c r="A18" s="143" t="s">
        <v>301</v>
      </c>
      <c r="B18" s="339">
        <v>679</v>
      </c>
      <c r="C18" s="339">
        <f>'Table 3'!C30-'Table 4'!C30</f>
        <v>723</v>
      </c>
      <c r="D18" s="320">
        <v>156</v>
      </c>
      <c r="E18" s="320">
        <v>200</v>
      </c>
      <c r="F18" s="320">
        <v>171</v>
      </c>
      <c r="G18" s="320">
        <v>152</v>
      </c>
      <c r="H18" s="320">
        <v>169</v>
      </c>
      <c r="I18" s="320">
        <v>184</v>
      </c>
      <c r="J18" s="320">
        <v>202</v>
      </c>
      <c r="K18" s="320">
        <f t="shared" si="0"/>
        <v>168</v>
      </c>
      <c r="L18" s="551"/>
    </row>
    <row r="19" spans="1:12" ht="30" customHeight="1">
      <c r="A19" s="143" t="s">
        <v>302</v>
      </c>
      <c r="B19" s="339">
        <v>32</v>
      </c>
      <c r="C19" s="339">
        <f>'Table 3'!C31-'Table 4'!C31</f>
        <v>83</v>
      </c>
      <c r="D19" s="320">
        <v>21</v>
      </c>
      <c r="E19" s="320">
        <v>3</v>
      </c>
      <c r="F19" s="320">
        <v>3</v>
      </c>
      <c r="G19" s="320">
        <v>5</v>
      </c>
      <c r="H19" s="320">
        <v>3</v>
      </c>
      <c r="I19" s="320">
        <v>2</v>
      </c>
      <c r="J19" s="320">
        <v>59</v>
      </c>
      <c r="K19" s="320">
        <f t="shared" si="0"/>
        <v>19</v>
      </c>
      <c r="L19" s="551"/>
    </row>
    <row r="20" spans="1:12" ht="30" customHeight="1">
      <c r="A20" s="143" t="s">
        <v>303</v>
      </c>
      <c r="B20" s="339">
        <v>15</v>
      </c>
      <c r="C20" s="339">
        <f>'Table 3'!C32-'Table 4'!C32</f>
        <v>11</v>
      </c>
      <c r="D20" s="478">
        <v>0</v>
      </c>
      <c r="E20" s="320">
        <v>8</v>
      </c>
      <c r="F20" s="320">
        <v>6</v>
      </c>
      <c r="G20" s="320">
        <v>1</v>
      </c>
      <c r="H20" s="320">
        <v>5</v>
      </c>
      <c r="I20" s="320">
        <v>4</v>
      </c>
      <c r="J20" s="320">
        <v>1</v>
      </c>
      <c r="K20" s="320">
        <f t="shared" si="0"/>
        <v>1</v>
      </c>
      <c r="L20" s="551"/>
    </row>
    <row r="21" spans="1:12" ht="9" customHeight="1">
      <c r="A21" s="125"/>
      <c r="B21" s="146"/>
      <c r="C21" s="146"/>
      <c r="D21" s="147"/>
      <c r="E21" s="125"/>
      <c r="F21" s="227"/>
      <c r="G21" s="227"/>
      <c r="H21" s="147"/>
      <c r="I21" s="395"/>
      <c r="J21" s="395"/>
      <c r="K21" s="147"/>
      <c r="L21" s="551"/>
    </row>
    <row r="22" spans="1:12" ht="0.75" customHeight="1" hidden="1">
      <c r="A22" s="148"/>
      <c r="B22" s="122"/>
      <c r="C22" s="122"/>
      <c r="D22" s="149"/>
      <c r="H22" s="149"/>
      <c r="I22" s="149"/>
      <c r="J22" s="149"/>
      <c r="K22" s="149"/>
      <c r="L22" s="551"/>
    </row>
    <row r="23" ht="6.75" customHeight="1" hidden="1">
      <c r="L23" s="551"/>
    </row>
    <row r="24" spans="1:12" ht="21.75" customHeight="1">
      <c r="A24" s="103" t="s">
        <v>392</v>
      </c>
      <c r="L24" s="551"/>
    </row>
  </sheetData>
  <sheetProtection/>
  <mergeCells count="6">
    <mergeCell ref="L1:L24"/>
    <mergeCell ref="A5:A6"/>
    <mergeCell ref="D5:G5"/>
    <mergeCell ref="B5:B6"/>
    <mergeCell ref="H5:K5"/>
    <mergeCell ref="C5:C6"/>
  </mergeCells>
  <printOptions horizontalCentered="1"/>
  <pageMargins left="0.41" right="0" top="0.75" bottom="0.5" header="0.25" footer="0.25"/>
  <pageSetup horizontalDpi="600" verticalDpi="6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L27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38.140625" style="85" customWidth="1"/>
    <col min="2" max="3" width="9.7109375" style="85" customWidth="1"/>
    <col min="4" max="4" width="9.57421875" style="97" customWidth="1"/>
    <col min="5" max="7" width="9.7109375" style="85" customWidth="1"/>
    <col min="8" max="11" width="9.7109375" style="97" customWidth="1"/>
    <col min="12" max="12" width="9.140625" style="85" customWidth="1"/>
    <col min="13" max="16384" width="9.140625" style="85" customWidth="1"/>
  </cols>
  <sheetData>
    <row r="1" spans="1:12" ht="28.5" customHeight="1">
      <c r="A1" s="150" t="s">
        <v>431</v>
      </c>
      <c r="L1" s="551" t="s">
        <v>169</v>
      </c>
    </row>
    <row r="2" ht="3.75" customHeight="1">
      <c r="L2" s="551"/>
    </row>
    <row r="3" spans="5:12" ht="18" customHeight="1">
      <c r="E3" s="98"/>
      <c r="F3" s="98"/>
      <c r="G3" s="98"/>
      <c r="H3" s="98"/>
      <c r="K3" s="98" t="s">
        <v>374</v>
      </c>
      <c r="L3" s="551"/>
    </row>
    <row r="4" spans="2:12" ht="5.25" customHeight="1">
      <c r="B4" s="99"/>
      <c r="C4" s="99"/>
      <c r="L4" s="551"/>
    </row>
    <row r="5" spans="1:12" ht="25.5" customHeight="1">
      <c r="A5" s="552" t="s">
        <v>106</v>
      </c>
      <c r="B5" s="552" t="s">
        <v>403</v>
      </c>
      <c r="C5" s="552" t="s">
        <v>378</v>
      </c>
      <c r="D5" s="554" t="s">
        <v>403</v>
      </c>
      <c r="E5" s="555"/>
      <c r="F5" s="555"/>
      <c r="G5" s="556"/>
      <c r="H5" s="557" t="s">
        <v>378</v>
      </c>
      <c r="I5" s="558"/>
      <c r="J5" s="558"/>
      <c r="K5" s="559"/>
      <c r="L5" s="551"/>
    </row>
    <row r="6" spans="1:12" ht="24" customHeight="1">
      <c r="A6" s="553"/>
      <c r="B6" s="553"/>
      <c r="C6" s="553"/>
      <c r="D6" s="140" t="s">
        <v>0</v>
      </c>
      <c r="E6" s="95" t="s">
        <v>1</v>
      </c>
      <c r="F6" s="140" t="s">
        <v>2</v>
      </c>
      <c r="G6" s="108" t="s">
        <v>3</v>
      </c>
      <c r="H6" s="140" t="s">
        <v>0</v>
      </c>
      <c r="I6" s="95" t="s">
        <v>1</v>
      </c>
      <c r="J6" s="140" t="s">
        <v>2</v>
      </c>
      <c r="K6" s="140" t="s">
        <v>3</v>
      </c>
      <c r="L6" s="551"/>
    </row>
    <row r="7" spans="1:12" ht="39.75" customHeight="1">
      <c r="A7" s="151" t="s">
        <v>116</v>
      </c>
      <c r="B7" s="337">
        <v>2120</v>
      </c>
      <c r="C7" s="337">
        <f>'Table 3 cont''d '!C7-'Table 4 cont''d'!C7</f>
        <v>3342</v>
      </c>
      <c r="D7" s="337">
        <v>304</v>
      </c>
      <c r="E7" s="337">
        <v>708</v>
      </c>
      <c r="F7" s="337">
        <v>599</v>
      </c>
      <c r="G7" s="277">
        <v>509</v>
      </c>
      <c r="H7" s="277">
        <v>447</v>
      </c>
      <c r="I7" s="277">
        <v>434</v>
      </c>
      <c r="J7" s="277">
        <v>878</v>
      </c>
      <c r="K7" s="277">
        <f>C7-SUM(H7:J7)</f>
        <v>1583</v>
      </c>
      <c r="L7" s="551"/>
    </row>
    <row r="8" spans="1:12" ht="35.25" customHeight="1">
      <c r="A8" s="141" t="s">
        <v>35</v>
      </c>
      <c r="B8" s="282">
        <v>2053</v>
      </c>
      <c r="C8" s="282">
        <f>'Table 3 cont''d '!C8-'Table 4 cont''d'!C8</f>
        <v>1925</v>
      </c>
      <c r="D8" s="281">
        <v>488</v>
      </c>
      <c r="E8" s="281">
        <v>640</v>
      </c>
      <c r="F8" s="281">
        <v>480</v>
      </c>
      <c r="G8" s="281">
        <v>445</v>
      </c>
      <c r="H8" s="281">
        <v>385</v>
      </c>
      <c r="I8" s="281">
        <v>470</v>
      </c>
      <c r="J8" s="281">
        <v>485</v>
      </c>
      <c r="K8" s="281">
        <f>C8-SUM(H8:J8)</f>
        <v>585</v>
      </c>
      <c r="L8" s="551"/>
    </row>
    <row r="9" spans="1:12" ht="18" customHeight="1">
      <c r="A9" s="142" t="s">
        <v>107</v>
      </c>
      <c r="B9" s="338"/>
      <c r="C9" s="338"/>
      <c r="D9" s="281"/>
      <c r="E9" s="281"/>
      <c r="F9" s="281"/>
      <c r="G9" s="281"/>
      <c r="H9" s="281"/>
      <c r="I9" s="281"/>
      <c r="J9" s="281"/>
      <c r="K9" s="281"/>
      <c r="L9" s="551"/>
    </row>
    <row r="10" spans="1:12" ht="32.25" customHeight="1">
      <c r="A10" s="152" t="s">
        <v>304</v>
      </c>
      <c r="B10" s="339">
        <v>529</v>
      </c>
      <c r="C10" s="339">
        <f>'Table 3 cont''d '!C10-'Table 4 cont''d'!C10</f>
        <v>364</v>
      </c>
      <c r="D10" s="339">
        <v>136</v>
      </c>
      <c r="E10" s="339">
        <v>193</v>
      </c>
      <c r="F10" s="339">
        <v>114</v>
      </c>
      <c r="G10" s="339">
        <v>86</v>
      </c>
      <c r="H10" s="339">
        <v>62</v>
      </c>
      <c r="I10" s="339">
        <v>88</v>
      </c>
      <c r="J10" s="339">
        <v>91</v>
      </c>
      <c r="K10" s="320">
        <f aca="true" t="shared" si="0" ref="K10:K16">C10-SUM(H10:J10)</f>
        <v>123</v>
      </c>
      <c r="L10" s="551"/>
    </row>
    <row r="11" spans="1:12" ht="32.25" customHeight="1">
      <c r="A11" s="143" t="s">
        <v>296</v>
      </c>
      <c r="B11" s="339">
        <v>19</v>
      </c>
      <c r="C11" s="339">
        <f>'Table 3 cont''d '!C11-'Table 4 cont''d'!C11</f>
        <v>12</v>
      </c>
      <c r="D11" s="339">
        <v>9</v>
      </c>
      <c r="E11" s="339">
        <v>3</v>
      </c>
      <c r="F11" s="339">
        <v>1</v>
      </c>
      <c r="G11" s="339">
        <v>6</v>
      </c>
      <c r="H11" s="329">
        <v>0</v>
      </c>
      <c r="I11" s="339">
        <v>1</v>
      </c>
      <c r="J11" s="339">
        <v>3</v>
      </c>
      <c r="K11" s="339">
        <f t="shared" si="0"/>
        <v>8</v>
      </c>
      <c r="L11" s="551"/>
    </row>
    <row r="12" spans="1:12" ht="32.25" customHeight="1">
      <c r="A12" s="152" t="s">
        <v>305</v>
      </c>
      <c r="B12" s="339">
        <v>28</v>
      </c>
      <c r="C12" s="339">
        <f>'Table 3 cont''d '!C12-'Table 4 cont''d'!C12</f>
        <v>21</v>
      </c>
      <c r="D12" s="339">
        <v>2</v>
      </c>
      <c r="E12" s="339">
        <v>18</v>
      </c>
      <c r="F12" s="339">
        <v>3</v>
      </c>
      <c r="G12" s="339">
        <v>5</v>
      </c>
      <c r="H12" s="339">
        <v>1</v>
      </c>
      <c r="I12" s="339">
        <v>2</v>
      </c>
      <c r="J12" s="339">
        <v>7</v>
      </c>
      <c r="K12" s="320">
        <f t="shared" si="0"/>
        <v>11</v>
      </c>
      <c r="L12" s="551"/>
    </row>
    <row r="13" spans="1:12" ht="32.25" customHeight="1">
      <c r="A13" s="143" t="s">
        <v>306</v>
      </c>
      <c r="B13" s="339">
        <v>290</v>
      </c>
      <c r="C13" s="339">
        <f>'Table 3 cont''d '!C13-'Table 4 cont''d'!C13</f>
        <v>254</v>
      </c>
      <c r="D13" s="339">
        <v>69</v>
      </c>
      <c r="E13" s="339">
        <v>108</v>
      </c>
      <c r="F13" s="339">
        <v>58</v>
      </c>
      <c r="G13" s="339">
        <v>55</v>
      </c>
      <c r="H13" s="339">
        <v>63</v>
      </c>
      <c r="I13" s="339">
        <v>77</v>
      </c>
      <c r="J13" s="339">
        <v>60</v>
      </c>
      <c r="K13" s="320">
        <f t="shared" si="0"/>
        <v>54</v>
      </c>
      <c r="L13" s="551"/>
    </row>
    <row r="14" spans="1:12" ht="32.25" customHeight="1">
      <c r="A14" s="143" t="s">
        <v>307</v>
      </c>
      <c r="B14" s="339">
        <v>47</v>
      </c>
      <c r="C14" s="339">
        <f>'Table 3 cont''d '!C14-'Table 4 cont''d'!C14</f>
        <v>40</v>
      </c>
      <c r="D14" s="339">
        <v>10</v>
      </c>
      <c r="E14" s="339">
        <v>11</v>
      </c>
      <c r="F14" s="339">
        <v>11</v>
      </c>
      <c r="G14" s="339">
        <v>15</v>
      </c>
      <c r="H14" s="339">
        <v>8</v>
      </c>
      <c r="I14" s="339">
        <v>6</v>
      </c>
      <c r="J14" s="339">
        <v>12</v>
      </c>
      <c r="K14" s="320">
        <f t="shared" si="0"/>
        <v>14</v>
      </c>
      <c r="L14" s="551"/>
    </row>
    <row r="15" spans="1:12" ht="32.25" customHeight="1">
      <c r="A15" s="152" t="s">
        <v>308</v>
      </c>
      <c r="B15" s="339">
        <v>111</v>
      </c>
      <c r="C15" s="339">
        <f>'Table 3 cont''d '!C15-'Table 4 cont''d'!C15</f>
        <v>58</v>
      </c>
      <c r="D15" s="339">
        <v>35</v>
      </c>
      <c r="E15" s="339">
        <v>34</v>
      </c>
      <c r="F15" s="339">
        <v>18</v>
      </c>
      <c r="G15" s="339">
        <v>24</v>
      </c>
      <c r="H15" s="339">
        <v>14</v>
      </c>
      <c r="I15" s="339">
        <v>18</v>
      </c>
      <c r="J15" s="339">
        <v>14</v>
      </c>
      <c r="K15" s="320">
        <f t="shared" si="0"/>
        <v>12</v>
      </c>
      <c r="L15" s="551"/>
    </row>
    <row r="16" spans="1:12" ht="32.25" customHeight="1">
      <c r="A16" s="152" t="s">
        <v>309</v>
      </c>
      <c r="B16" s="339">
        <v>69</v>
      </c>
      <c r="C16" s="339">
        <f>'Table 3 cont''d '!C16-'Table 4 cont''d'!C16</f>
        <v>55</v>
      </c>
      <c r="D16" s="339">
        <v>7</v>
      </c>
      <c r="E16" s="339">
        <v>24</v>
      </c>
      <c r="F16" s="339">
        <v>28</v>
      </c>
      <c r="G16" s="339">
        <v>10</v>
      </c>
      <c r="H16" s="339">
        <v>9</v>
      </c>
      <c r="I16" s="339">
        <v>10</v>
      </c>
      <c r="J16" s="339">
        <v>8</v>
      </c>
      <c r="K16" s="320">
        <f t="shared" si="0"/>
        <v>28</v>
      </c>
      <c r="L16" s="551"/>
    </row>
    <row r="17" spans="1:12" ht="13.5" customHeight="1">
      <c r="A17" s="152"/>
      <c r="B17" s="339"/>
      <c r="C17" s="339"/>
      <c r="D17" s="340"/>
      <c r="E17" s="340"/>
      <c r="F17" s="341"/>
      <c r="G17" s="339"/>
      <c r="H17" s="340"/>
      <c r="I17" s="340"/>
      <c r="J17" s="340"/>
      <c r="K17" s="340"/>
      <c r="L17" s="551"/>
    </row>
    <row r="18" spans="1:12" ht="26.25" customHeight="1">
      <c r="A18" s="153" t="s">
        <v>364</v>
      </c>
      <c r="B18" s="342">
        <v>325</v>
      </c>
      <c r="C18" s="342">
        <f>'Table 3 cont''d '!C17-'Table 4 cont''d'!C17</f>
        <v>259</v>
      </c>
      <c r="D18" s="342">
        <v>72</v>
      </c>
      <c r="E18" s="342">
        <v>80</v>
      </c>
      <c r="F18" s="342">
        <v>91</v>
      </c>
      <c r="G18" s="342">
        <v>82</v>
      </c>
      <c r="H18" s="342">
        <v>88</v>
      </c>
      <c r="I18" s="342">
        <v>71</v>
      </c>
      <c r="J18" s="342">
        <v>63</v>
      </c>
      <c r="K18" s="342">
        <f>C18-SUM(H18:J18)</f>
        <v>37</v>
      </c>
      <c r="L18" s="551"/>
    </row>
    <row r="19" spans="1:12" ht="0.75" customHeight="1" hidden="1">
      <c r="A19" s="86"/>
      <c r="B19" s="154"/>
      <c r="C19" s="154"/>
      <c r="D19" s="154"/>
      <c r="H19" s="154"/>
      <c r="I19" s="154"/>
      <c r="J19" s="154"/>
      <c r="K19" s="154"/>
      <c r="L19" s="551"/>
    </row>
    <row r="20" spans="1:12" ht="2.25" customHeight="1" hidden="1">
      <c r="A20" s="136"/>
      <c r="B20" s="122"/>
      <c r="C20" s="122"/>
      <c r="D20" s="155"/>
      <c r="H20" s="155"/>
      <c r="I20" s="155"/>
      <c r="J20" s="155"/>
      <c r="K20" s="155"/>
      <c r="L20" s="551"/>
    </row>
    <row r="21" spans="1:12" ht="20.25" customHeight="1">
      <c r="A21" s="103" t="s">
        <v>177</v>
      </c>
      <c r="L21" s="551"/>
    </row>
    <row r="22" spans="1:12" ht="20.25" customHeight="1">
      <c r="A22" s="103" t="s">
        <v>389</v>
      </c>
      <c r="L22" s="551"/>
    </row>
    <row r="23" ht="12.75">
      <c r="L23" s="551"/>
    </row>
    <row r="24" ht="12.75">
      <c r="L24" s="226"/>
    </row>
    <row r="25" ht="12.75">
      <c r="L25" s="226"/>
    </row>
    <row r="26" ht="12.75">
      <c r="L26" s="226"/>
    </row>
    <row r="27" ht="12.75">
      <c r="L27" s="226"/>
    </row>
  </sheetData>
  <sheetProtection/>
  <mergeCells count="6">
    <mergeCell ref="A5:A6"/>
    <mergeCell ref="D5:G5"/>
    <mergeCell ref="L1:L23"/>
    <mergeCell ref="B5:B6"/>
    <mergeCell ref="H5:K5"/>
    <mergeCell ref="C5:C6"/>
  </mergeCells>
  <printOptions horizontalCentered="1"/>
  <pageMargins left="0.5" right="0" top="0.75" bottom="0.5" header="0.25" footer="0.25"/>
  <pageSetup horizontalDpi="600" verticalDpi="6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N26"/>
  <sheetViews>
    <sheetView zoomScalePageLayoutView="0" workbookViewId="0" topLeftCell="A1">
      <selection activeCell="P11" sqref="P11"/>
    </sheetView>
  </sheetViews>
  <sheetFormatPr defaultColWidth="9.140625" defaultRowHeight="12.75"/>
  <cols>
    <col min="1" max="1" width="42.8515625" style="11" customWidth="1"/>
    <col min="2" max="3" width="9.7109375" style="11" customWidth="1"/>
    <col min="4" max="4" width="9.7109375" style="76" customWidth="1"/>
    <col min="5" max="7" width="9.7109375" style="11" customWidth="1"/>
    <col min="8" max="10" width="9.7109375" style="76" customWidth="1"/>
    <col min="11" max="11" width="10.00390625" style="76" customWidth="1"/>
    <col min="12" max="12" width="8.28125" style="11" customWidth="1"/>
    <col min="13" max="16384" width="9.140625" style="11" customWidth="1"/>
  </cols>
  <sheetData>
    <row r="1" spans="1:12" ht="18.75" customHeight="1">
      <c r="A1" s="10" t="s">
        <v>437</v>
      </c>
      <c r="L1" s="551" t="s">
        <v>184</v>
      </c>
    </row>
    <row r="2" spans="1:12" ht="5.25" customHeight="1">
      <c r="A2" s="11" t="s">
        <v>9</v>
      </c>
      <c r="L2" s="551"/>
    </row>
    <row r="3" spans="1:12" ht="15">
      <c r="A3" s="13"/>
      <c r="E3" s="384"/>
      <c r="F3" s="384"/>
      <c r="G3" s="384"/>
      <c r="H3" s="384"/>
      <c r="I3" s="384"/>
      <c r="J3" s="384"/>
      <c r="K3" s="384" t="s">
        <v>376</v>
      </c>
      <c r="L3" s="551"/>
    </row>
    <row r="4" ht="6" customHeight="1">
      <c r="L4" s="551"/>
    </row>
    <row r="5" spans="1:12" ht="15.75">
      <c r="A5" s="563" t="s">
        <v>106</v>
      </c>
      <c r="B5" s="563" t="s">
        <v>403</v>
      </c>
      <c r="C5" s="563" t="s">
        <v>378</v>
      </c>
      <c r="D5" s="557" t="s">
        <v>403</v>
      </c>
      <c r="E5" s="558"/>
      <c r="F5" s="558"/>
      <c r="G5" s="559"/>
      <c r="H5" s="557" t="s">
        <v>378</v>
      </c>
      <c r="I5" s="558"/>
      <c r="J5" s="558"/>
      <c r="K5" s="559"/>
      <c r="L5" s="551"/>
    </row>
    <row r="6" spans="1:12" ht="15">
      <c r="A6" s="564"/>
      <c r="B6" s="564"/>
      <c r="C6" s="564"/>
      <c r="D6" s="94" t="s">
        <v>0</v>
      </c>
      <c r="E6" s="1" t="s">
        <v>1</v>
      </c>
      <c r="F6" s="1" t="s">
        <v>2</v>
      </c>
      <c r="G6" s="1" t="s">
        <v>3</v>
      </c>
      <c r="H6" s="44" t="s">
        <v>0</v>
      </c>
      <c r="I6" s="95" t="s">
        <v>1</v>
      </c>
      <c r="J6" s="1" t="s">
        <v>2</v>
      </c>
      <c r="K6" s="1" t="s">
        <v>3</v>
      </c>
      <c r="L6" s="551"/>
    </row>
    <row r="7" spans="1:14" s="13" customFormat="1" ht="17.25" customHeight="1">
      <c r="A7" s="12" t="s">
        <v>183</v>
      </c>
      <c r="B7" s="35">
        <f>B8+B13+B14+B15+B16+B17+B18+B19+B22+B25</f>
        <v>7676</v>
      </c>
      <c r="C7" s="35">
        <f>C8+C13+C14+C15+C16+C17+C18+C19+C22+C25</f>
        <v>9635</v>
      </c>
      <c r="D7" s="35">
        <v>1550</v>
      </c>
      <c r="E7" s="35">
        <v>2039</v>
      </c>
      <c r="F7" s="35">
        <v>1951</v>
      </c>
      <c r="G7" s="35">
        <v>2136</v>
      </c>
      <c r="H7" s="92">
        <v>1807</v>
      </c>
      <c r="I7" s="92">
        <v>1553</v>
      </c>
      <c r="J7" s="92">
        <v>2437</v>
      </c>
      <c r="K7" s="92">
        <f>K8+K13+K14+K15+K16+K17+K18+K19+K22+K25</f>
        <v>3838</v>
      </c>
      <c r="L7" s="551"/>
      <c r="M7" s="380"/>
      <c r="N7" s="380"/>
    </row>
    <row r="8" spans="1:12" ht="21.75" customHeight="1">
      <c r="A8" s="15" t="s">
        <v>36</v>
      </c>
      <c r="B8" s="461">
        <v>2651</v>
      </c>
      <c r="C8" s="464">
        <v>3553</v>
      </c>
      <c r="D8" s="464">
        <v>603</v>
      </c>
      <c r="E8" s="461">
        <v>536</v>
      </c>
      <c r="F8" s="461">
        <v>636</v>
      </c>
      <c r="G8" s="63">
        <v>876</v>
      </c>
      <c r="H8" s="63">
        <v>740</v>
      </c>
      <c r="I8" s="63">
        <v>481</v>
      </c>
      <c r="J8" s="63">
        <v>991</v>
      </c>
      <c r="K8" s="63">
        <f>C8-SUM(H8:J8)</f>
        <v>1341</v>
      </c>
      <c r="L8" s="551"/>
    </row>
    <row r="9" spans="1:12" ht="19.5" customHeight="1">
      <c r="A9" s="16" t="s">
        <v>107</v>
      </c>
      <c r="B9" s="461"/>
      <c r="C9" s="464"/>
      <c r="D9" s="464"/>
      <c r="E9" s="461"/>
      <c r="F9" s="461"/>
      <c r="G9" s="77"/>
      <c r="H9" s="77"/>
      <c r="I9" s="77"/>
      <c r="J9" s="77"/>
      <c r="K9" s="77"/>
      <c r="L9" s="551"/>
    </row>
    <row r="10" spans="1:12" ht="19.5" customHeight="1">
      <c r="A10" s="17" t="s">
        <v>286</v>
      </c>
      <c r="B10" s="461"/>
      <c r="C10" s="464"/>
      <c r="D10" s="464"/>
      <c r="E10" s="461"/>
      <c r="F10" s="461"/>
      <c r="G10" s="274"/>
      <c r="H10" s="77"/>
      <c r="I10" s="77"/>
      <c r="J10" s="77"/>
      <c r="K10" s="77"/>
      <c r="L10" s="551"/>
    </row>
    <row r="11" spans="1:12" ht="19.5" customHeight="1">
      <c r="A11" s="17" t="s">
        <v>110</v>
      </c>
      <c r="B11" s="462">
        <v>38292</v>
      </c>
      <c r="C11" s="465">
        <v>47830</v>
      </c>
      <c r="D11" s="465">
        <v>9049</v>
      </c>
      <c r="E11" s="462">
        <v>7411</v>
      </c>
      <c r="F11" s="462">
        <v>9553</v>
      </c>
      <c r="G11" s="87">
        <v>12279</v>
      </c>
      <c r="H11" s="87">
        <v>11043</v>
      </c>
      <c r="I11" s="87">
        <v>6266</v>
      </c>
      <c r="J11" s="87">
        <v>14021</v>
      </c>
      <c r="K11" s="87">
        <f aca="true" t="shared" si="0" ref="K11:K24">C11-SUM(H11:J11)</f>
        <v>16500</v>
      </c>
      <c r="L11" s="551"/>
    </row>
    <row r="12" spans="1:12" ht="19.5" customHeight="1">
      <c r="A12" s="17" t="s">
        <v>109</v>
      </c>
      <c r="B12" s="462">
        <v>2131</v>
      </c>
      <c r="C12" s="465">
        <v>3127</v>
      </c>
      <c r="D12" s="465">
        <v>452</v>
      </c>
      <c r="E12" s="462">
        <v>379</v>
      </c>
      <c r="F12" s="462">
        <v>512</v>
      </c>
      <c r="G12" s="64">
        <v>788</v>
      </c>
      <c r="H12" s="64">
        <v>643</v>
      </c>
      <c r="I12" s="64">
        <v>379</v>
      </c>
      <c r="J12" s="64">
        <v>886</v>
      </c>
      <c r="K12" s="87">
        <f t="shared" si="0"/>
        <v>1219</v>
      </c>
      <c r="L12" s="551"/>
    </row>
    <row r="13" spans="1:12" ht="22.5" customHeight="1">
      <c r="A13" s="18" t="s">
        <v>40</v>
      </c>
      <c r="B13" s="461">
        <v>518</v>
      </c>
      <c r="C13" s="464">
        <v>512</v>
      </c>
      <c r="D13" s="464">
        <v>110</v>
      </c>
      <c r="E13" s="461">
        <v>100</v>
      </c>
      <c r="F13" s="461">
        <v>199</v>
      </c>
      <c r="G13" s="63">
        <v>109</v>
      </c>
      <c r="H13" s="63">
        <v>127</v>
      </c>
      <c r="I13" s="63">
        <v>90</v>
      </c>
      <c r="J13" s="63">
        <v>114</v>
      </c>
      <c r="K13" s="63">
        <f t="shared" si="0"/>
        <v>181</v>
      </c>
      <c r="L13" s="551"/>
    </row>
    <row r="14" spans="1:12" ht="22.5" customHeight="1">
      <c r="A14" s="18" t="s">
        <v>111</v>
      </c>
      <c r="B14" s="461">
        <v>278</v>
      </c>
      <c r="C14" s="464">
        <v>450</v>
      </c>
      <c r="D14" s="464">
        <v>25</v>
      </c>
      <c r="E14" s="461">
        <v>58</v>
      </c>
      <c r="F14" s="461">
        <v>76</v>
      </c>
      <c r="G14" s="63">
        <v>119</v>
      </c>
      <c r="H14" s="63">
        <v>101</v>
      </c>
      <c r="I14" s="63">
        <v>95</v>
      </c>
      <c r="J14" s="63">
        <v>104</v>
      </c>
      <c r="K14" s="63">
        <f t="shared" si="0"/>
        <v>150</v>
      </c>
      <c r="L14" s="551"/>
    </row>
    <row r="15" spans="1:12" ht="22.5" customHeight="1">
      <c r="A15" s="19" t="s">
        <v>112</v>
      </c>
      <c r="B15" s="461">
        <v>23</v>
      </c>
      <c r="C15" s="464">
        <v>15</v>
      </c>
      <c r="D15" s="464">
        <v>6</v>
      </c>
      <c r="E15" s="461">
        <v>3</v>
      </c>
      <c r="F15" s="461">
        <v>7</v>
      </c>
      <c r="G15" s="63">
        <v>7</v>
      </c>
      <c r="H15" s="63">
        <v>6</v>
      </c>
      <c r="I15" s="63">
        <v>3</v>
      </c>
      <c r="J15" s="63">
        <v>3</v>
      </c>
      <c r="K15" s="63">
        <f t="shared" si="0"/>
        <v>3</v>
      </c>
      <c r="L15" s="551"/>
    </row>
    <row r="16" spans="1:12" ht="22.5" customHeight="1">
      <c r="A16" s="18" t="s">
        <v>113</v>
      </c>
      <c r="B16" s="461">
        <v>21</v>
      </c>
      <c r="C16" s="464">
        <v>37</v>
      </c>
      <c r="D16" s="464">
        <v>9</v>
      </c>
      <c r="E16" s="461">
        <v>9</v>
      </c>
      <c r="F16" s="461">
        <v>3</v>
      </c>
      <c r="G16" s="273">
        <v>0</v>
      </c>
      <c r="H16" s="63">
        <v>17</v>
      </c>
      <c r="I16" s="273">
        <v>0</v>
      </c>
      <c r="J16" s="63">
        <v>2</v>
      </c>
      <c r="K16" s="63">
        <f t="shared" si="0"/>
        <v>18</v>
      </c>
      <c r="L16" s="551"/>
    </row>
    <row r="17" spans="1:12" ht="24" customHeight="1">
      <c r="A17" s="18" t="s">
        <v>114</v>
      </c>
      <c r="B17" s="461">
        <v>1422</v>
      </c>
      <c r="C17" s="464">
        <v>1455</v>
      </c>
      <c r="D17" s="464">
        <v>317</v>
      </c>
      <c r="E17" s="461">
        <v>284</v>
      </c>
      <c r="F17" s="461">
        <v>341</v>
      </c>
      <c r="G17" s="63">
        <v>480</v>
      </c>
      <c r="H17" s="63">
        <v>312</v>
      </c>
      <c r="I17" s="63">
        <v>406</v>
      </c>
      <c r="J17" s="63">
        <v>347</v>
      </c>
      <c r="K17" s="63">
        <f t="shared" si="0"/>
        <v>390</v>
      </c>
      <c r="L17" s="551"/>
    </row>
    <row r="18" spans="1:12" ht="27" customHeight="1">
      <c r="A18" s="20" t="s">
        <v>115</v>
      </c>
      <c r="B18" s="461">
        <v>544</v>
      </c>
      <c r="C18" s="464">
        <v>349</v>
      </c>
      <c r="D18" s="464">
        <v>79</v>
      </c>
      <c r="E18" s="461">
        <v>290</v>
      </c>
      <c r="F18" s="461">
        <v>86</v>
      </c>
      <c r="G18" s="63">
        <v>89</v>
      </c>
      <c r="H18" s="63">
        <v>81</v>
      </c>
      <c r="I18" s="63">
        <v>78</v>
      </c>
      <c r="J18" s="63">
        <v>96</v>
      </c>
      <c r="K18" s="63">
        <f t="shared" si="0"/>
        <v>94</v>
      </c>
      <c r="L18" s="551"/>
    </row>
    <row r="19" spans="1:12" ht="23.25" customHeight="1">
      <c r="A19" s="15" t="s">
        <v>116</v>
      </c>
      <c r="B19" s="461">
        <v>991</v>
      </c>
      <c r="C19" s="464">
        <v>2217</v>
      </c>
      <c r="D19" s="464">
        <v>85</v>
      </c>
      <c r="E19" s="461">
        <v>400</v>
      </c>
      <c r="F19" s="461">
        <v>315</v>
      </c>
      <c r="G19" s="63">
        <v>191</v>
      </c>
      <c r="H19" s="63">
        <v>207</v>
      </c>
      <c r="I19" s="63">
        <v>168</v>
      </c>
      <c r="J19" s="63">
        <v>558</v>
      </c>
      <c r="K19" s="63">
        <f t="shared" si="0"/>
        <v>1284</v>
      </c>
      <c r="L19" s="551"/>
    </row>
    <row r="20" spans="1:12" ht="19.5" customHeight="1">
      <c r="A20" s="16" t="s">
        <v>107</v>
      </c>
      <c r="B20" s="461"/>
      <c r="C20" s="464"/>
      <c r="D20" s="464"/>
      <c r="E20" s="461"/>
      <c r="F20" s="461"/>
      <c r="G20" s="77"/>
      <c r="H20" s="77"/>
      <c r="I20" s="77"/>
      <c r="J20" s="77"/>
      <c r="K20" s="87"/>
      <c r="L20" s="551"/>
    </row>
    <row r="21" spans="1:12" ht="37.5" customHeight="1">
      <c r="A21" s="21" t="s">
        <v>310</v>
      </c>
      <c r="B21" s="462">
        <v>165</v>
      </c>
      <c r="C21" s="465">
        <v>1694</v>
      </c>
      <c r="D21" s="465">
        <v>2</v>
      </c>
      <c r="E21" s="462">
        <v>47</v>
      </c>
      <c r="F21" s="462">
        <v>85</v>
      </c>
      <c r="G21" s="87">
        <v>31</v>
      </c>
      <c r="H21" s="87">
        <v>29</v>
      </c>
      <c r="I21" s="87">
        <v>47</v>
      </c>
      <c r="J21" s="87">
        <v>413</v>
      </c>
      <c r="K21" s="87">
        <f t="shared" si="0"/>
        <v>1205</v>
      </c>
      <c r="L21" s="551"/>
    </row>
    <row r="22" spans="1:12" ht="24.75" customHeight="1">
      <c r="A22" s="15" t="s">
        <v>35</v>
      </c>
      <c r="B22" s="461">
        <v>1198</v>
      </c>
      <c r="C22" s="464">
        <v>1016</v>
      </c>
      <c r="D22" s="464">
        <v>309</v>
      </c>
      <c r="E22" s="461">
        <v>354</v>
      </c>
      <c r="F22" s="461">
        <v>279</v>
      </c>
      <c r="G22" s="63">
        <v>256</v>
      </c>
      <c r="H22" s="63">
        <v>206</v>
      </c>
      <c r="I22" s="63">
        <v>223</v>
      </c>
      <c r="J22" s="63">
        <v>215</v>
      </c>
      <c r="K22" s="63">
        <f t="shared" si="0"/>
        <v>372</v>
      </c>
      <c r="L22" s="551"/>
    </row>
    <row r="23" spans="1:12" ht="19.5" customHeight="1">
      <c r="A23" s="16" t="s">
        <v>107</v>
      </c>
      <c r="B23" s="462"/>
      <c r="C23" s="465"/>
      <c r="D23" s="464"/>
      <c r="E23" s="461"/>
      <c r="F23" s="461"/>
      <c r="G23" s="77"/>
      <c r="H23" s="77"/>
      <c r="I23" s="77"/>
      <c r="J23" s="77"/>
      <c r="K23" s="87"/>
      <c r="L23" s="551"/>
    </row>
    <row r="24" spans="1:12" ht="19.5" customHeight="1">
      <c r="A24" s="22" t="s">
        <v>311</v>
      </c>
      <c r="B24" s="462">
        <v>398</v>
      </c>
      <c r="C24" s="465">
        <v>295</v>
      </c>
      <c r="D24" s="465">
        <v>131</v>
      </c>
      <c r="E24" s="462">
        <v>108</v>
      </c>
      <c r="F24" s="462">
        <v>87</v>
      </c>
      <c r="G24" s="87">
        <v>72</v>
      </c>
      <c r="H24" s="87">
        <v>57</v>
      </c>
      <c r="I24" s="87">
        <v>78</v>
      </c>
      <c r="J24" s="87">
        <v>48</v>
      </c>
      <c r="K24" s="87">
        <f t="shared" si="0"/>
        <v>112</v>
      </c>
      <c r="L24" s="551"/>
    </row>
    <row r="25" spans="1:12" ht="26.25" customHeight="1">
      <c r="A25" s="23" t="s">
        <v>137</v>
      </c>
      <c r="B25" s="463">
        <v>30</v>
      </c>
      <c r="C25" s="466">
        <v>31</v>
      </c>
      <c r="D25" s="466">
        <v>7</v>
      </c>
      <c r="E25" s="466">
        <v>5</v>
      </c>
      <c r="F25" s="466">
        <v>9</v>
      </c>
      <c r="G25" s="105">
        <v>9</v>
      </c>
      <c r="H25" s="105">
        <v>10</v>
      </c>
      <c r="I25" s="105">
        <v>9</v>
      </c>
      <c r="J25" s="105">
        <v>7</v>
      </c>
      <c r="K25" s="105">
        <f>C25-SUM(H25:J25)</f>
        <v>5</v>
      </c>
      <c r="L25" s="551"/>
    </row>
    <row r="26" spans="1:12" ht="16.5">
      <c r="A26" s="9" t="s">
        <v>391</v>
      </c>
      <c r="L26" s="551"/>
    </row>
  </sheetData>
  <sheetProtection/>
  <mergeCells count="6">
    <mergeCell ref="A5:A6"/>
    <mergeCell ref="B5:B6"/>
    <mergeCell ref="D5:G5"/>
    <mergeCell ref="L1:L26"/>
    <mergeCell ref="H5:K5"/>
    <mergeCell ref="C5:C6"/>
  </mergeCells>
  <printOptions horizontalCentered="1"/>
  <pageMargins left="0.5" right="0" top="0.57" bottom="0.5" header="0.25" footer="0.2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Trade Section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statistical office</dc:creator>
  <cp:keywords/>
  <dc:description/>
  <cp:lastModifiedBy>lukshmudu</cp:lastModifiedBy>
  <cp:lastPrinted>2014-02-24T11:50:20Z</cp:lastPrinted>
  <dcterms:created xsi:type="dcterms:W3CDTF">1998-09-29T05:43:58Z</dcterms:created>
  <dcterms:modified xsi:type="dcterms:W3CDTF">2014-02-25T07:39:10Z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TemplateU">
    <vt:lpwstr/>
  </property>
  <property fmtid="{D5CDD505-2E9C-101B-9397-08002B2CF9AE}" pid="5" name="xd_Prog">
    <vt:lpwstr/>
  </property>
  <property fmtid="{D5CDD505-2E9C-101B-9397-08002B2CF9AE}" pid="6" name="PublishingStartDa">
    <vt:lpwstr/>
  </property>
  <property fmtid="{D5CDD505-2E9C-101B-9397-08002B2CF9AE}" pid="7" name="PublishingExpirationDa">
    <vt:lpwstr/>
  </property>
  <property fmtid="{D5CDD505-2E9C-101B-9397-08002B2CF9AE}" pid="8" name="Ord">
    <vt:lpwstr>55000.0000000000</vt:lpwstr>
  </property>
  <property fmtid="{D5CDD505-2E9C-101B-9397-08002B2CF9AE}" pid="9" name="_SourceU">
    <vt:lpwstr/>
  </property>
  <property fmtid="{D5CDD505-2E9C-101B-9397-08002B2CF9AE}" pid="10" name="_SharedFileInd">
    <vt:lpwstr/>
  </property>
  <property fmtid="{D5CDD505-2E9C-101B-9397-08002B2CF9AE}" pid="11" name="display_urn:schemas-microsoft-com:office:office#Edit">
    <vt:lpwstr>Madina  Jauhangeer</vt:lpwstr>
  </property>
  <property fmtid="{D5CDD505-2E9C-101B-9397-08002B2CF9AE}" pid="12" name="display_urn:schemas-microsoft-com:office:office#Auth">
    <vt:lpwstr>Madina  Jauhangeer</vt:lpwstr>
  </property>
  <property fmtid="{D5CDD505-2E9C-101B-9397-08002B2CF9AE}" pid="13" name="ContentType">
    <vt:lpwstr>0x0101009D45002E2C320E4D9F04FB859775573E</vt:lpwstr>
  </property>
</Properties>
</file>