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75" tabRatio="977" activeTab="0"/>
  </bookViews>
  <sheets>
    <sheet name="Table 1 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  <externalReference r:id="rId28"/>
  </externalReferences>
  <definedNames>
    <definedName name="DATABASE" localSheetId="0">'Table 1 '!#REF!</definedName>
    <definedName name="DATABASE" localSheetId="14">'[1]Table 1'!#REF!</definedName>
    <definedName name="DATABASE">'[3]Table 1'!#REF!</definedName>
    <definedName name="gd">'[2]Table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<sst xmlns="http://schemas.openxmlformats.org/spreadsheetml/2006/main" count="1042" uniqueCount="443">
  <si>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</si>
  <si>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</si>
  <si>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</si>
  <si>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</si>
  <si>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</si>
  <si>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</si>
  <si>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</si>
  <si>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</si>
  <si>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</si>
  <si>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</si>
  <si>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</si>
  <si>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</si>
  <si>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</si>
  <si>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</si>
  <si>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</si>
  <si>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</si>
  <si>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</si>
  <si>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</si>
  <si>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</si>
  <si>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</si>
  <si>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</si>
  <si>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</si>
  <si>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</si>
  <si>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</si>
  <si>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</si>
  <si>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</si>
  <si>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</si>
  <si>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</si>
  <si>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</si>
  <si>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</si>
  <si>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</si>
  <si>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</si>
  <si>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</si>
  <si>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</si>
  <si>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</si>
  <si>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</si>
  <si>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</si>
  <si>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</si>
  <si>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</si>
  <si>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</si>
  <si>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</si>
  <si>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</si>
  <si>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</si>
  <si>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</si>
  <si>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</si>
  <si>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</si>
  <si>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</si>
  <si>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</si>
  <si>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</si>
  <si>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</si>
  <si>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</si>
  <si>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</si>
  <si>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</si>
  <si>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</si>
  <si>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</si>
  <si>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</si>
  <si>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</si>
  <si>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</si>
  <si>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</si>
  <si>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</si>
  <si>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</si>
  <si>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</si>
  <si>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</si>
  <si>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</si>
  <si>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</si>
  <si>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</si>
  <si>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</si>
  <si>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</si>
  <si>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</si>
  <si>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</si>
  <si>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</si>
  <si>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</si>
  <si>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</si>
  <si>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</si>
  <si>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</si>
  <si>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</si>
  <si>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</si>
  <si>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</si>
  <si>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</si>
  <si>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</si>
  <si>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</si>
  <si>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</si>
  <si>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</si>
  <si>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</si>
  <si>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</si>
  <si>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</si>
  <si>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</si>
  <si>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</si>
  <si>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</si>
  <si>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</si>
  <si>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</si>
  <si>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</si>
  <si>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</si>
  <si>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</si>
  <si>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</si>
  <si>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</si>
  <si>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</si>
  <si>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</si>
  <si>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</si>
  <si>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</si>
  <si>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</si>
  <si>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</si>
  <si>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</si>
  <si>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</si>
  <si>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</si>
  <si>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</si>
  <si>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</si>
  <si>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</si>
  <si>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</si>
  <si>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</si>
  <si>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</si>
  <si>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</si>
  <si>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</si>
  <si>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</si>
  <si>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</si>
  <si>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</si>
  <si>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</si>
  <si>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</si>
  <si>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</si>
  <si>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</si>
  <si>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</si>
  <si>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</si>
  <si>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</si>
  <si>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</si>
  <si>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       Re-exports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</si>
  <si>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</si>
  <si>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</si>
  <si>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</si>
  <si>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</si>
  <si>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</si>
  <si>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</si>
  <si>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</si>
  <si>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</si>
  <si>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</si>
  <si>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</si>
  <si>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</si>
  <si>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</si>
  <si>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</si>
  <si>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</si>
  <si>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</si>
  <si>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</si>
  <si>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</si>
  <si>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</si>
  <si>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</si>
  <si>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</si>
  <si>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</si>
  <si>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</si>
  <si>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</si>
  <si>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</si>
  <si>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</si>
  <si>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</si>
  <si>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</si>
  <si>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</si>
  <si>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</si>
  <si>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</si>
  <si>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</si>
  <si>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</si>
  <si>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</si>
  <si>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</si>
  <si>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</si>
  <si>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</si>
  <si>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</si>
  <si>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</si>
  <si>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</si>
  <si>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</si>
  <si>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</si>
  <si>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</si>
  <si>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</si>
  <si>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</si>
  <si>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</si>
  <si>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</si>
  <si>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</si>
  <si>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 xml:space="preserve">          Iran</t>
  </si>
  <si>
    <t>Madagascar</t>
  </si>
  <si>
    <t>Quantity: -.-</t>
  </si>
  <si>
    <t>-.- : not applicable</t>
  </si>
  <si>
    <t>- 7 -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</si>
  <si>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</si>
  <si>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</si>
  <si>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</si>
  <si>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</si>
  <si>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</si>
  <si>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</si>
  <si>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</si>
  <si>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>2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</si>
  <si>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</si>
  <si>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</si>
  <si>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</si>
  <si>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</si>
  <si>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</si>
  <si>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</si>
  <si>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</si>
  <si>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</si>
  <si>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3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</si>
  <si>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</si>
  <si>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</si>
  <si>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</si>
  <si>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of which :</t>
  </si>
  <si>
    <t xml:space="preserve"> 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</si>
  <si>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</si>
  <si>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</si>
  <si>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</si>
  <si>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</si>
  <si>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</si>
  <si>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</si>
  <si>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</si>
  <si>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</si>
  <si>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</si>
  <si>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</si>
  <si>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</si>
  <si>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</si>
  <si>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</si>
  <si>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</si>
  <si>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</si>
  <si>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</si>
  <si>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</si>
  <si>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</si>
  <si>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</si>
  <si>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</si>
  <si>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</si>
  <si>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</si>
  <si>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</si>
  <si>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</si>
  <si>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</si>
  <si>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</si>
  <si>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</si>
  <si>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</si>
  <si>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</si>
  <si>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</si>
  <si>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</si>
  <si>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</si>
  <si>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</si>
  <si>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t>- 16 -</t>
  </si>
  <si>
    <t>- 23 -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</si>
  <si>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</si>
  <si>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</si>
  <si>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</si>
  <si>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</si>
  <si>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</si>
  <si>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</si>
  <si>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</si>
  <si>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</si>
  <si>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</si>
  <si>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</si>
  <si>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</si>
  <si>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Fish and fish preparations :     </t>
  </si>
  <si>
    <t xml:space="preserve">    Meat and meat preparations :     </t>
  </si>
  <si>
    <t>Quantity: (Thousand Number)</t>
  </si>
  <si>
    <t xml:space="preserve">          Czech Republic</t>
  </si>
  <si>
    <t xml:space="preserve">                Value (c.i.f): Million Rupees</t>
  </si>
  <si>
    <r>
      <t>2008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</si>
  <si>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2008 </t>
    </r>
    <r>
      <rPr>
        <b/>
        <vertAlign val="superscript"/>
        <sz val="10"/>
        <rFont val="Times New Roman"/>
        <family val="1"/>
      </rPr>
      <t>1</t>
    </r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</si>
  <si>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</si>
  <si>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</si>
  <si>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</si>
  <si>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</si>
  <si>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</si>
  <si>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</si>
  <si>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>SITC section/description</t>
  </si>
  <si>
    <t>- 21 -</t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</si>
  <si>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</si>
  <si>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</si>
  <si>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</si>
  <si>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</si>
  <si>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</si>
  <si>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</si>
  <si>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</si>
  <si>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</si>
  <si>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</si>
  <si>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</si>
  <si>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</si>
  <si>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</si>
  <si>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</si>
  <si>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</si>
  <si>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</si>
  <si>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</si>
  <si>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</si>
  <si>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</si>
  <si>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</si>
  <si>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</si>
  <si>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</si>
  <si>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</si>
  <si>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</si>
  <si>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</si>
  <si>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</si>
  <si>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</si>
  <si>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</si>
  <si>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</si>
  <si>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</si>
  <si>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</si>
  <si>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</si>
  <si>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</si>
  <si>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</si>
  <si>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</si>
  <si>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</si>
  <si>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</si>
  <si>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</si>
  <si>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</si>
  <si>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</si>
  <si>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</si>
  <si>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</si>
  <si>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</si>
  <si>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</si>
  <si>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</si>
  <si>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</si>
  <si>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Fish and fish preparations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</si>
  <si>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</si>
  <si>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</si>
  <si>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</si>
  <si>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</si>
  <si>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</si>
  <si>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</si>
  <si>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</si>
  <si>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</si>
  <si>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</si>
  <si>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</si>
  <si>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</si>
  <si>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</si>
  <si>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</si>
  <si>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</si>
  <si>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</si>
  <si>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</si>
  <si>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</si>
  <si>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</si>
  <si>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</si>
  <si>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</si>
  <si>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</si>
  <si>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</si>
  <si>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</si>
  <si>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</si>
  <si>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</si>
  <si>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</si>
  <si>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</si>
  <si>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</si>
  <si>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</si>
  <si>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</si>
  <si>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</si>
  <si>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</si>
  <si>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</si>
  <si>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</si>
  <si>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</si>
  <si>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</si>
  <si>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</si>
  <si>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</si>
  <si>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</si>
  <si>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</si>
  <si>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</si>
  <si>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</si>
  <si>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</si>
  <si>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</si>
  <si>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</si>
  <si>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</si>
  <si>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</si>
  <si>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</si>
  <si>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</si>
  <si>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</si>
  <si>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</si>
  <si>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</si>
  <si>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</si>
  <si>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</si>
  <si>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</si>
  <si>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</si>
  <si>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</si>
  <si>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</si>
  <si>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</si>
  <si>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</si>
  <si>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</si>
  <si>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</si>
  <si>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r>
      <t xml:space="preserve">Hong Kong  (S.A.R) </t>
    </r>
    <r>
      <rPr>
        <vertAlign val="superscript"/>
        <sz val="9"/>
        <rFont val="CG Times (W1)"/>
        <family val="0"/>
      </rPr>
      <t>3</t>
    </r>
  </si>
  <si>
    <r>
      <t>1</t>
    </r>
    <r>
      <rPr>
        <sz val="9"/>
        <rFont val="CG Times (W1)"/>
        <family val="0"/>
      </rPr>
      <t xml:space="preserve"> Revised                     </t>
    </r>
    <r>
      <rPr>
        <vertAlign val="superscript"/>
        <sz val="9"/>
        <rFont val="CG Times (W1)"/>
        <family val="0"/>
      </rPr>
      <t>2</t>
    </r>
    <r>
      <rPr>
        <sz val="9"/>
        <rFont val="CG Times (W1)"/>
        <family val="0"/>
      </rPr>
      <t xml:space="preserve"> Provisional                         </t>
    </r>
    <r>
      <rPr>
        <vertAlign val="superscript"/>
        <sz val="9"/>
        <rFont val="CG Times (W1)"/>
        <family val="0"/>
      </rPr>
      <t xml:space="preserve">3 </t>
    </r>
    <r>
      <rPr>
        <sz val="9"/>
        <rFont val="CG Times (W1)"/>
        <family val="0"/>
      </rPr>
      <t>Special Administrative Region of China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</si>
  <si>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</si>
  <si>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t xml:space="preserve"> 6 - Manufactured goods classified chiefly </t>
  </si>
  <si>
    <t xml:space="preserve">      by material</t>
  </si>
  <si>
    <t xml:space="preserve">   Motor cars and other motor vehicles </t>
  </si>
  <si>
    <r>
      <t xml:space="preserve">2010 </t>
    </r>
    <r>
      <rPr>
        <b/>
        <vertAlign val="superscript"/>
        <sz val="10"/>
        <rFont val="Times New Roman"/>
        <family val="1"/>
      </rPr>
      <t>2</t>
    </r>
  </si>
  <si>
    <t>Table 1 -  Summary of External Trade, 2008 - 2010</t>
  </si>
  <si>
    <t>Table 2 - Imports and exports of the Freeport Zone, 2008-2010</t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</si>
  <si>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2008- 2010</t>
    </r>
  </si>
  <si>
    <t>Table 4 - Domestic  exports of main commodities by section, 2008 - 2010</t>
  </si>
  <si>
    <t>Table 4 (cont'd) - Domestic  exports of main commodities by section, 2008 - 2010</t>
  </si>
  <si>
    <t>Table 5 - Re-exports of main commodities by section, 2008 - 2010</t>
  </si>
  <si>
    <t>Table 6 - Freeport re-exports of main commodities by section, 2008 - 2010</t>
  </si>
  <si>
    <r>
      <t xml:space="preserve">2010 </t>
    </r>
    <r>
      <rPr>
        <b/>
        <vertAlign val="superscript"/>
        <sz val="10"/>
        <rFont val="CG Times"/>
        <family val="0"/>
      </rPr>
      <t>2</t>
    </r>
  </si>
  <si>
    <t>Table 9 - Re-exports by country of destination, 2008 - 2010</t>
  </si>
  <si>
    <t>Table 10 - Total imports of main commodities by section, 2008 - 2010</t>
  </si>
  <si>
    <t>Table 10 (cont'd) - Total imports of main commodities by section, 2008 - 2010</t>
  </si>
  <si>
    <t>Table 10 (cont'd) - Total imports of main commodities by section, 2008  - 2010</t>
  </si>
  <si>
    <t>Table 11 - Imports of selected commodities, 2008 - 2010</t>
  </si>
  <si>
    <t>Table 12 - Freeport imports of main commodities by section, 2008 - 2010</t>
  </si>
  <si>
    <t>Table 13 - Imports by country of origin, 2008 - 2010</t>
  </si>
  <si>
    <t xml:space="preserve">          Value : Thousand Rupees</t>
  </si>
  <si>
    <t xml:space="preserve">              Value : Thousand Rupees</t>
  </si>
  <si>
    <t>Table 5 (cont'd) - Re-exports of main commodities by section, 2008 - 2010</t>
  </si>
  <si>
    <r>
      <t>Table 3 - Total 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2008 - 2010</t>
    </r>
  </si>
  <si>
    <r>
      <t xml:space="preserve">2008 </t>
    </r>
    <r>
      <rPr>
        <b/>
        <vertAlign val="superscript"/>
        <sz val="10"/>
        <rFont val="Times New Roman"/>
        <family val="1"/>
      </rPr>
      <t>2</t>
    </r>
  </si>
  <si>
    <r>
      <t>2010</t>
    </r>
    <r>
      <rPr>
        <b/>
        <vertAlign val="superscript"/>
        <sz val="10"/>
        <rFont val="Times New Roman"/>
        <family val="1"/>
      </rPr>
      <t xml:space="preserve"> 3</t>
    </r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</si>
  <si>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</si>
  <si>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2008- 2010</t>
    </r>
  </si>
  <si>
    <r>
      <t>2008</t>
    </r>
    <r>
      <rPr>
        <b/>
        <vertAlign val="superscript"/>
        <sz val="13"/>
        <rFont val="Times New Roman"/>
        <family val="1"/>
      </rPr>
      <t xml:space="preserve"> 2</t>
    </r>
  </si>
  <si>
    <r>
      <t xml:space="preserve">2010 </t>
    </r>
    <r>
      <rPr>
        <b/>
        <vertAlign val="superscript"/>
        <sz val="13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</si>
  <si>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</si>
  <si>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 Excluding Ship's  stores &amp; Bunkers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</si>
  <si>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</si>
  <si>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</si>
  <si>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Hong Kong  (S.A.R) </t>
    </r>
    <r>
      <rPr>
        <vertAlign val="superscript"/>
        <sz val="9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</si>
  <si>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</t>
    </r>
  </si>
  <si>
    <r>
      <t>2008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</si>
  <si>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2010 </t>
    </r>
    <r>
      <rPr>
        <b/>
        <vertAlign val="superscript"/>
        <sz val="10"/>
        <rFont val="Times New Roman"/>
        <family val="1"/>
      </rPr>
      <t>3</t>
    </r>
  </si>
  <si>
    <r>
      <t xml:space="preserve">2010 </t>
    </r>
    <r>
      <rPr>
        <b/>
        <vertAlign val="superscript"/>
        <sz val="9"/>
        <rFont val="CG Times"/>
        <family val="0"/>
      </rPr>
      <t>2</t>
    </r>
  </si>
  <si>
    <t xml:space="preserve"> principally designed for the transport of persons:  </t>
  </si>
  <si>
    <t>Table 16 - Trade with SADC States, 2009 - 2010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</si>
  <si>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</si>
  <si>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>Table 8 - Domestic exports by country of destination, 2008 - 2010</t>
  </si>
  <si>
    <t>Table 14 - Trade with African, Caribbean and Pacific (ACP) States, 2009 - 2010</t>
  </si>
  <si>
    <t>Table 15 - Trade with COMESA States, 2009 - 2010</t>
  </si>
  <si>
    <t>Jan-Sep</t>
  </si>
  <si>
    <t>Jan -Sep</t>
  </si>
  <si>
    <t>Jan - Sep</t>
  </si>
  <si>
    <t xml:space="preserve">           -</t>
  </si>
  <si>
    <r>
      <t xml:space="preserve">2009 </t>
    </r>
    <r>
      <rPr>
        <b/>
        <vertAlign val="superscript"/>
        <sz val="10"/>
        <rFont val="Times New Roman"/>
        <family val="1"/>
      </rPr>
      <t>1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</si>
  <si>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</si>
  <si>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2009 </t>
    </r>
    <r>
      <rPr>
        <b/>
        <vertAlign val="superscript"/>
        <sz val="13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</si>
  <si>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1</t>
    </r>
  </si>
  <si>
    <t>Value:Million Rupees</t>
  </si>
  <si>
    <t>Value(F.o.b):Million Rupees</t>
  </si>
  <si>
    <t>Value(C.i.f):Million Rupees</t>
  </si>
  <si>
    <r>
      <t xml:space="preserve">2009 </t>
    </r>
    <r>
      <rPr>
        <b/>
        <vertAlign val="superscript"/>
        <sz val="9"/>
        <rFont val="Times New Roman"/>
        <family val="1"/>
      </rPr>
      <t>1</t>
    </r>
  </si>
  <si>
    <r>
      <t>Exports</t>
    </r>
    <r>
      <rPr>
        <b/>
        <vertAlign val="superscript"/>
        <sz val="9"/>
        <rFont val="CG Times"/>
        <family val="1"/>
      </rPr>
      <t>3</t>
    </r>
    <r>
      <rPr>
        <b/>
        <sz val="9"/>
        <rFont val="CG Times"/>
        <family val="1"/>
      </rPr>
      <t xml:space="preserve"> : value(f.o.b)</t>
    </r>
  </si>
  <si>
    <t xml:space="preserve"> 5 - Chemicals &amp; related products,  n.e.s.</t>
  </si>
  <si>
    <t xml:space="preserve">        Textile yarns, fabrics, and made  up articles  </t>
  </si>
  <si>
    <t xml:space="preserve">         ( Export Oriented Enterprises ) </t>
  </si>
  <si>
    <t xml:space="preserve">          ( Export Oriented Enterprises )</t>
  </si>
  <si>
    <t xml:space="preserve">Articles of apparel &amp; clothing accessories   </t>
  </si>
  <si>
    <t xml:space="preserve">Travel goods, handbags &amp; similar containers   </t>
  </si>
  <si>
    <t xml:space="preserve"> Jewellery, goldsmiths' &amp; silversmiths' wares   </t>
  </si>
  <si>
    <t xml:space="preserve"> Miscellaneous manufactured articles n.e.s.  </t>
  </si>
  <si>
    <t xml:space="preserve"> Optical goods, n.e.s.   </t>
  </si>
  <si>
    <t xml:space="preserve">Watches &amp; clocks   </t>
  </si>
  <si>
    <t xml:space="preserve">Toys, games &amp; sporting goods   </t>
  </si>
  <si>
    <t>-</t>
  </si>
  <si>
    <t xml:space="preserve">Value </t>
  </si>
  <si>
    <t>Table 13 (cont'd) - Imports by country of origin, 2008 - 2010</t>
  </si>
  <si>
    <t>Table 14 (cont'd) - Trade with African, Caribbean and Pacific (ACP) States, 2009 - 2010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</si>
</sst>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#,##0\ \ \ \ \ \ "/>
    <numFmt numFmtId="173" formatCode="\ \ \ \ \ \ \ \-\ \ "/>
    <numFmt numFmtId="174" formatCode="\ \ \ \ \ \ \ \ \ \-\ \ "/>
    <numFmt numFmtId="175" formatCode="\ \ \ \ \ \ \-\ \ "/>
    <numFmt numFmtId="176" formatCode="\ \ \ \ \ \ \ \ \-\ \ "/>
    <numFmt numFmtId="177" formatCode="\ \ \ \ \ \ \ \ \ \-\ \ \ \ "/>
    <numFmt numFmtId="178" formatCode="\ \ \ \ \ \ \-\ \ \ \ "/>
    <numFmt numFmtId="179" formatCode="#,##0\ \ \ \ \ \ \ "/>
    <numFmt numFmtId="180" formatCode="\ #,##0\ \ "/>
    <numFmt numFmtId="181" formatCode="\ \ \ \ \ \-\ \ \ \ "/>
    <numFmt numFmtId="182" formatCode="General\ \ \ \ "/>
    <numFmt numFmtId="183" formatCode="#,##0\ \ \ \ \ \ \ \ "/>
    <numFmt numFmtId="184" formatCode="General\ \ "/>
    <numFmt numFmtId="185" formatCode="#,##0\ \ \ \ \ \ \ \ \ "/>
    <numFmt numFmtId="186" formatCode="#,##0\ \ \ \ \ \ \ \ \ \ \ \ "/>
    <numFmt numFmtId="187" formatCode="\ \ \ \ \ \ #,##0"/>
    <numFmt numFmtId="188" formatCode="\ \ \ \ \ \ \ \ \ \ \ \-\ \ "/>
    <numFmt numFmtId="189" formatCode="\-\ \ \ \ \ \ \ \ \ "/>
    <numFmt numFmtId="190" formatCode="\-\ \ \ \ \ \ \ \ "/>
    <numFmt numFmtId="191" formatCode="\ \ \ \ \ \ \ \ \ \ \ \ \ #,##0"/>
    <numFmt numFmtId="192" formatCode="\ \ \ \ \ \ \ \ \ \ \ \ \ \ \ #,##0\ \ \ \ \ \ \ \ \ "/>
    <numFmt numFmtId="193" formatCode="\ \ \ \ \ \ \ \ \ \ \ \ \ #,##0\ \ \ \ \ \ \ \ \ "/>
    <numFmt numFmtId="194" formatCode="\ \ \ \ \ \ \ \ \ \ \ \ \ \ \ \ \ #,##0\ \ \ \ \ \ \ \ \ "/>
    <numFmt numFmtId="195" formatCode="\ \ #,##0"/>
    <numFmt numFmtId="196" formatCode="\ \ \ #,##0"/>
    <numFmt numFmtId="197" formatCode="\ \ \ \ #,##0"/>
    <numFmt numFmtId="198" formatCode="\ \ \ \ \ \ \ \ \ \ #,##0"/>
    <numFmt numFmtId="199" formatCode="\ \ \ \ \ \ \ #,##0"/>
    <numFmt numFmtId="200" formatCode="#,##0\ \ \ \ \ \ \ \ \ \ \ \ \ "/>
    <numFmt numFmtId="201" formatCode="\ \ #,##0\ \ \ \ "/>
    <numFmt numFmtId="202" formatCode="\ \ #,##0\ \ \ \ \ \ \ \ \ \ "/>
    <numFmt numFmtId="203" formatCode="\ \ #,##0\ \ \ \ \ \ \ \ \ \ \ \ \ \ "/>
    <numFmt numFmtId="204" formatCode="\ #,##0"/>
    <numFmt numFmtId="205" formatCode="\ #,##0\ \ \ \ \ \ \ \ \ "/>
    <numFmt numFmtId="206" formatCode="#,##0\ \ \ \ \ \ \ \ \ \ "/>
    <numFmt numFmtId="207" formatCode="#,##0\ \ \ \ \ \ \ \ \ \ \ "/>
    <numFmt numFmtId="208" formatCode="\ \ \ \ \ \ \ \ \-\ \ \ \ \ \ \ \ "/>
    <numFmt numFmtId="209" formatCode="\ \ \ \ \ \ \ \ \-\ \ \ \ \ \ \ \ \ \ \ "/>
    <numFmt numFmtId="210" formatCode="\ \ \ \ \ \ \ \ \-\ \ \ \ \ \ \ \ \ \ "/>
    <numFmt numFmtId="211" formatCode="\ \ \ \ \ \ \ \ \-\ \ \ \ \ \ \ \ \ "/>
    <numFmt numFmtId="212" formatCode="\ \ \ \ \ \ \ \ \-\ \ \ \ \ \ \ "/>
    <numFmt numFmtId="213" formatCode="\ \ \ \ \ \ \ \-\ \ \ \ "/>
    <numFmt numFmtId="214" formatCode="000"/>
    <numFmt numFmtId="215" formatCode="00"/>
    <numFmt numFmtId="216" formatCode="\ \ #,##0\ \ \ \ \ \ \ "/>
    <numFmt numFmtId="217" formatCode="\ \ #,##0\ \ \ \ \ \ \ \ "/>
    <numFmt numFmtId="218" formatCode="\ \ \ \ #,##0\ \ \ \ \ \ \ \ "/>
    <numFmt numFmtId="219" formatCode="[$-409]dddd\,\ mmmm\ dd\,\ yyyy"/>
    <numFmt numFmtId="220" formatCode="[$-409]h:mm:ss\ AM/PM"/>
  </numFmts>
  <fonts count="1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b/>
      <i/>
      <sz val="10"/>
      <name val="CG Times (W1)"/>
      <family val="0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CG Times (W1)"/>
      <family val="0"/>
    </font>
    <font>
      <i/>
      <sz val="10"/>
      <name val="CG Times"/>
      <family val="0"/>
    </font>
    <font>
      <b/>
      <vertAlign val="superscript"/>
      <sz val="10"/>
      <name val="CG Times"/>
      <family val="0"/>
    </font>
    <font>
      <b/>
      <vertAlign val="superscript"/>
      <sz val="9"/>
      <name val="CG Times"/>
      <family val="0"/>
    </font>
    <font>
      <b/>
      <sz val="9"/>
      <name val="Helv"/>
      <family val="0"/>
    </font>
    <font>
      <b/>
      <u val="single"/>
      <sz val="9"/>
      <name val="CG Times (W1)"/>
      <family val="0"/>
    </font>
    <font>
      <i/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CG Times (W1)"/>
      <family val="0"/>
    </font>
    <font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i/>
      <sz val="9"/>
      <name val="CG Times"/>
      <family val="1"/>
    </font>
    <font>
      <sz val="9.75"/>
      <name val="Times New Roman"/>
      <family val="1"/>
    </font>
    <font>
      <b/>
      <sz val="9.75"/>
      <color indexed="8"/>
      <name val="Times New Roman"/>
      <family val="1"/>
    </font>
    <font>
      <b/>
      <i/>
      <sz val="9.75"/>
      <color indexed="8"/>
      <name val="Times New Roman"/>
      <family val="1"/>
    </font>
    <font>
      <b/>
      <i/>
      <sz val="10"/>
      <name val="CG Times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b/>
      <i/>
      <sz val="9"/>
      <name val="CG Times"/>
      <family val="1"/>
    </font>
    <font>
      <b/>
      <i/>
      <sz val="9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 quotePrefix="1">
      <alignment horizontal="left"/>
    </xf>
    <xf numFmtId="3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6" fontId="29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9" fillId="0" borderId="12" xfId="0" applyFont="1" applyBorder="1" applyAlignment="1">
      <alignment horizontal="centerContinuous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 quotePrefix="1">
      <alignment horizontal="center" vertical="center" textRotation="18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5" fillId="0" borderId="0" xfId="0" applyNumberFormat="1" applyFont="1" applyBorder="1" applyAlignment="1" quotePrefix="1">
      <alignment/>
    </xf>
    <xf numFmtId="165" fontId="18" fillId="0" borderId="12" xfId="0" applyNumberFormat="1" applyFont="1" applyBorder="1" applyAlignment="1">
      <alignment vertical="center"/>
    </xf>
    <xf numFmtId="0" fontId="28" fillId="0" borderId="0" xfId="0" applyFont="1" applyAlignment="1">
      <alignment horizontal="lef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66" fontId="12" fillId="0" borderId="0" xfId="0" applyNumberFormat="1" applyFont="1" applyBorder="1" applyAlignment="1" quotePrefix="1">
      <alignment/>
    </xf>
    <xf numFmtId="0" fontId="17" fillId="0" borderId="0" xfId="0" applyFont="1" applyBorder="1" applyAlignment="1">
      <alignment horizontal="right" vertical="center"/>
    </xf>
    <xf numFmtId="166" fontId="5" fillId="0" borderId="20" xfId="0" applyNumberFormat="1" applyFont="1" applyBorder="1" applyAlignment="1">
      <alignment/>
    </xf>
    <xf numFmtId="0" fontId="3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14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164" fontId="42" fillId="0" borderId="12" xfId="0" applyNumberFormat="1" applyFont="1" applyBorder="1" applyAlignment="1">
      <alignment vertical="center"/>
    </xf>
    <xf numFmtId="0" fontId="115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16" fillId="0" borderId="0" xfId="0" applyFont="1" applyAlignment="1">
      <alignment/>
    </xf>
    <xf numFmtId="0" fontId="18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165" fontId="117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45" fillId="0" borderId="12" xfId="0" applyNumberFormat="1" applyFont="1" applyBorder="1" applyAlignment="1">
      <alignment/>
    </xf>
    <xf numFmtId="166" fontId="45" fillId="0" borderId="14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6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166" fontId="15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 quotePrefix="1">
      <alignment horizontal="center" vertical="center" textRotation="180"/>
    </xf>
    <xf numFmtId="165" fontId="18" fillId="0" borderId="12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181" fontId="43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12" fillId="0" borderId="0" xfId="0" applyNumberFormat="1" applyFont="1" applyBorder="1" applyAlignment="1" quotePrefix="1">
      <alignment/>
    </xf>
    <xf numFmtId="178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 quotePrefix="1">
      <alignment horizontal="right"/>
    </xf>
    <xf numFmtId="180" fontId="12" fillId="0" borderId="0" xfId="0" applyNumberFormat="1" applyFont="1" applyBorder="1" applyAlignment="1" quotePrefix="1">
      <alignment horizontal="right"/>
    </xf>
    <xf numFmtId="165" fontId="8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 quotePrefix="1">
      <alignment horizontal="center" vertical="center" textRotation="180"/>
    </xf>
    <xf numFmtId="0" fontId="0" fillId="0" borderId="12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9" fontId="5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/>
    </xf>
    <xf numFmtId="165" fontId="13" fillId="0" borderId="0" xfId="0" applyNumberFormat="1" applyFont="1" applyAlignment="1">
      <alignment/>
    </xf>
    <xf numFmtId="164" fontId="114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5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166" fontId="1" fillId="0" borderId="0" xfId="0" applyNumberFormat="1" applyFont="1" applyAlignment="1">
      <alignment/>
    </xf>
    <xf numFmtId="174" fontId="45" fillId="0" borderId="14" xfId="0" applyNumberFormat="1" applyFont="1" applyBorder="1" applyAlignment="1">
      <alignment/>
    </xf>
    <xf numFmtId="165" fontId="45" fillId="0" borderId="12" xfId="0" applyNumberFormat="1" applyFont="1" applyBorder="1" applyAlignment="1" quotePrefix="1">
      <alignment/>
    </xf>
    <xf numFmtId="165" fontId="45" fillId="0" borderId="14" xfId="0" applyNumberFormat="1" applyFont="1" applyBorder="1" applyAlignment="1">
      <alignment/>
    </xf>
    <xf numFmtId="165" fontId="45" fillId="0" borderId="12" xfId="0" applyNumberFormat="1" applyFont="1" applyBorder="1" applyAlignment="1">
      <alignment/>
    </xf>
    <xf numFmtId="165" fontId="45" fillId="0" borderId="12" xfId="0" applyNumberFormat="1" applyFont="1" applyBorder="1" applyAlignment="1" quotePrefix="1">
      <alignment horizontal="right"/>
    </xf>
    <xf numFmtId="165" fontId="45" fillId="0" borderId="11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6" fontId="45" fillId="0" borderId="16" xfId="0" applyNumberFormat="1" applyFont="1" applyBorder="1" applyAlignment="1">
      <alignment/>
    </xf>
    <xf numFmtId="166" fontId="45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/>
    </xf>
    <xf numFmtId="165" fontId="24" fillId="0" borderId="12" xfId="0" applyNumberFormat="1" applyFont="1" applyFill="1" applyBorder="1" applyAlignment="1">
      <alignment/>
    </xf>
    <xf numFmtId="165" fontId="24" fillId="0" borderId="11" xfId="0" applyNumberFormat="1" applyFont="1" applyBorder="1" applyAlignment="1">
      <alignment/>
    </xf>
    <xf numFmtId="165" fontId="45" fillId="0" borderId="12" xfId="0" applyNumberFormat="1" applyFont="1" applyBorder="1" applyAlignment="1">
      <alignment/>
    </xf>
    <xf numFmtId="3" fontId="45" fillId="0" borderId="12" xfId="0" applyNumberFormat="1" applyFont="1" applyBorder="1" applyAlignment="1" quotePrefix="1">
      <alignment horizontal="right"/>
    </xf>
    <xf numFmtId="165" fontId="45" fillId="0" borderId="14" xfId="0" applyNumberFormat="1" applyFont="1" applyBorder="1" applyAlignment="1" quotePrefix="1">
      <alignment/>
    </xf>
    <xf numFmtId="3" fontId="8" fillId="0" borderId="1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2" xfId="0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22" xfId="0" applyFont="1" applyBorder="1" applyAlignment="1">
      <alignment/>
    </xf>
    <xf numFmtId="167" fontId="17" fillId="0" borderId="12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79" fontId="10" fillId="0" borderId="12" xfId="0" applyNumberFormat="1" applyFont="1" applyBorder="1" applyAlignment="1">
      <alignment/>
    </xf>
    <xf numFmtId="183" fontId="7" fillId="0" borderId="12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179" fontId="18" fillId="0" borderId="17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83" fontId="118" fillId="0" borderId="12" xfId="0" applyNumberFormat="1" applyFont="1" applyBorder="1" applyAlignment="1">
      <alignment/>
    </xf>
    <xf numFmtId="179" fontId="119" fillId="0" borderId="12" xfId="0" applyNumberFormat="1" applyFont="1" applyBorder="1" applyAlignment="1">
      <alignment/>
    </xf>
    <xf numFmtId="190" fontId="118" fillId="0" borderId="11" xfId="0" applyNumberFormat="1" applyFont="1" applyBorder="1" applyAlignment="1">
      <alignment/>
    </xf>
    <xf numFmtId="179" fontId="14" fillId="0" borderId="12" xfId="0" applyNumberFormat="1" applyFont="1" applyBorder="1" applyAlignment="1">
      <alignment/>
    </xf>
    <xf numFmtId="179" fontId="44" fillId="0" borderId="14" xfId="0" applyNumberFormat="1" applyFont="1" applyBorder="1" applyAlignment="1">
      <alignment/>
    </xf>
    <xf numFmtId="190" fontId="44" fillId="0" borderId="12" xfId="0" applyNumberFormat="1" applyFont="1" applyBorder="1" applyAlignment="1">
      <alignment/>
    </xf>
    <xf numFmtId="179" fontId="44" fillId="0" borderId="16" xfId="0" applyNumberFormat="1" applyFont="1" applyBorder="1" applyAlignment="1">
      <alignment/>
    </xf>
    <xf numFmtId="179" fontId="44" fillId="0" borderId="12" xfId="0" applyNumberFormat="1" applyFont="1" applyBorder="1" applyAlignment="1">
      <alignment/>
    </xf>
    <xf numFmtId="179" fontId="44" fillId="0" borderId="11" xfId="0" applyNumberFormat="1" applyFont="1" applyBorder="1" applyAlignment="1">
      <alignment/>
    </xf>
    <xf numFmtId="183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78" fontId="10" fillId="0" borderId="12" xfId="0" applyNumberFormat="1" applyFont="1" applyFill="1" applyBorder="1" applyAlignment="1">
      <alignment horizontal="center"/>
    </xf>
    <xf numFmtId="178" fontId="10" fillId="0" borderId="11" xfId="0" applyNumberFormat="1" applyFont="1" applyFill="1" applyBorder="1" applyAlignment="1">
      <alignment horizontal="center"/>
    </xf>
    <xf numFmtId="213" fontId="50" fillId="0" borderId="12" xfId="0" applyNumberFormat="1" applyFont="1" applyBorder="1" applyAlignment="1">
      <alignment horizontal="center"/>
    </xf>
    <xf numFmtId="164" fontId="41" fillId="0" borderId="12" xfId="0" applyNumberFormat="1" applyFont="1" applyBorder="1" applyAlignment="1">
      <alignment/>
    </xf>
    <xf numFmtId="179" fontId="10" fillId="0" borderId="12" xfId="0" applyNumberFormat="1" applyFont="1" applyFill="1" applyBorder="1" applyAlignment="1">
      <alignment/>
    </xf>
    <xf numFmtId="190" fontId="44" fillId="0" borderId="14" xfId="0" applyNumberFormat="1" applyFont="1" applyBorder="1" applyAlignment="1">
      <alignment/>
    </xf>
    <xf numFmtId="0" fontId="117" fillId="0" borderId="0" xfId="0" applyFont="1" applyAlignment="1">
      <alignment horizontal="center"/>
    </xf>
    <xf numFmtId="166" fontId="45" fillId="0" borderId="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166" fontId="8" fillId="0" borderId="23" xfId="0" applyNumberFormat="1" applyFont="1" applyBorder="1" applyAlignment="1">
      <alignment/>
    </xf>
    <xf numFmtId="166" fontId="45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213" fontId="43" fillId="0" borderId="12" xfId="0" applyNumberFormat="1" applyFont="1" applyBorder="1" applyAlignment="1">
      <alignment horizontal="center"/>
    </xf>
    <xf numFmtId="190" fontId="117" fillId="0" borderId="12" xfId="0" applyNumberFormat="1" applyFont="1" applyBorder="1" applyAlignment="1">
      <alignment/>
    </xf>
    <xf numFmtId="165" fontId="10" fillId="0" borderId="12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/>
    </xf>
    <xf numFmtId="1" fontId="45" fillId="0" borderId="12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166" fontId="8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55" fillId="0" borderId="17" xfId="0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vertical="center"/>
    </xf>
    <xf numFmtId="172" fontId="18" fillId="0" borderId="1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164" fontId="24" fillId="0" borderId="12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72" fontId="24" fillId="0" borderId="12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167" fontId="24" fillId="0" borderId="11" xfId="0" applyNumberFormat="1" applyFont="1" applyBorder="1" applyAlignment="1">
      <alignment vertical="center"/>
    </xf>
    <xf numFmtId="167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7" fillId="0" borderId="0" xfId="0" applyFont="1" applyAlignment="1" quotePrefix="1">
      <alignment horizontal="right" vertical="center" textRotation="180"/>
    </xf>
    <xf numFmtId="0" fontId="18" fillId="0" borderId="17" xfId="0" applyFont="1" applyBorder="1" applyAlignment="1">
      <alignment vertical="center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/>
    </xf>
    <xf numFmtId="166" fontId="17" fillId="0" borderId="20" xfId="0" applyNumberFormat="1" applyFont="1" applyBorder="1" applyAlignment="1">
      <alignment/>
    </xf>
    <xf numFmtId="0" fontId="18" fillId="0" borderId="0" xfId="0" applyFont="1" applyAlignment="1">
      <alignment horizontal="left" vertical="center"/>
    </xf>
    <xf numFmtId="3" fontId="55" fillId="0" borderId="14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vertical="center"/>
    </xf>
    <xf numFmtId="172" fontId="24" fillId="0" borderId="12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/>
    </xf>
    <xf numFmtId="188" fontId="18" fillId="0" borderId="12" xfId="0" applyNumberFormat="1" applyFont="1" applyBorder="1" applyAlignment="1">
      <alignment horizontal="center"/>
    </xf>
    <xf numFmtId="166" fontId="18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 vertical="center"/>
    </xf>
    <xf numFmtId="165" fontId="33" fillId="0" borderId="12" xfId="0" applyNumberFormat="1" applyFont="1" applyBorder="1" applyAlignment="1">
      <alignment/>
    </xf>
    <xf numFmtId="166" fontId="17" fillId="0" borderId="1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2" fontId="18" fillId="0" borderId="14" xfId="0" applyNumberFormat="1" applyFont="1" applyBorder="1" applyAlignment="1">
      <alignment vertical="center"/>
    </xf>
    <xf numFmtId="183" fontId="18" fillId="0" borderId="14" xfId="0" applyNumberFormat="1" applyFont="1" applyBorder="1" applyAlignment="1">
      <alignment vertical="center"/>
    </xf>
    <xf numFmtId="183" fontId="18" fillId="0" borderId="12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/>
    </xf>
    <xf numFmtId="167" fontId="24" fillId="0" borderId="12" xfId="0" applyNumberFormat="1" applyFont="1" applyBorder="1" applyAlignment="1">
      <alignment/>
    </xf>
    <xf numFmtId="179" fontId="18" fillId="0" borderId="14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167" fontId="18" fillId="0" borderId="14" xfId="0" applyNumberFormat="1" applyFont="1" applyBorder="1" applyAlignment="1">
      <alignment vertical="center"/>
    </xf>
    <xf numFmtId="167" fontId="18" fillId="0" borderId="12" xfId="0" applyNumberFormat="1" applyFont="1" applyBorder="1" applyAlignment="1">
      <alignment vertical="center"/>
    </xf>
    <xf numFmtId="167" fontId="17" fillId="0" borderId="11" xfId="0" applyNumberFormat="1" applyFont="1" applyBorder="1" applyAlignment="1">
      <alignment/>
    </xf>
    <xf numFmtId="167" fontId="18" fillId="0" borderId="11" xfId="0" applyNumberFormat="1" applyFont="1" applyBorder="1" applyAlignment="1">
      <alignment vertical="center"/>
    </xf>
    <xf numFmtId="3" fontId="56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/>
    </xf>
    <xf numFmtId="185" fontId="18" fillId="0" borderId="14" xfId="0" applyNumberFormat="1" applyFont="1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/>
    </xf>
    <xf numFmtId="189" fontId="18" fillId="0" borderId="12" xfId="0" applyNumberFormat="1" applyFont="1" applyBorder="1" applyAlignment="1">
      <alignment/>
    </xf>
    <xf numFmtId="165" fontId="33" fillId="0" borderId="14" xfId="0" applyNumberFormat="1" applyFont="1" applyBorder="1" applyAlignment="1">
      <alignment/>
    </xf>
    <xf numFmtId="0" fontId="18" fillId="0" borderId="11" xfId="0" applyFont="1" applyBorder="1" applyAlignment="1">
      <alignment horizontal="left" wrapText="1"/>
    </xf>
    <xf numFmtId="183" fontId="18" fillId="0" borderId="11" xfId="0" applyNumberFormat="1" applyFont="1" applyBorder="1" applyAlignment="1">
      <alignment/>
    </xf>
    <xf numFmtId="183" fontId="18" fillId="0" borderId="16" xfId="0" applyNumberFormat="1" applyFont="1" applyBorder="1" applyAlignment="1">
      <alignment/>
    </xf>
    <xf numFmtId="165" fontId="18" fillId="0" borderId="12" xfId="0" applyNumberFormat="1" applyFont="1" applyBorder="1" applyAlignment="1" quotePrefix="1">
      <alignment vertical="center"/>
    </xf>
    <xf numFmtId="165" fontId="18" fillId="0" borderId="0" xfId="0" applyNumberFormat="1" applyFont="1" applyBorder="1" applyAlignment="1" quotePrefix="1">
      <alignment vertical="center"/>
    </xf>
    <xf numFmtId="165" fontId="3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55" fillId="0" borderId="13" xfId="0" applyFont="1" applyBorder="1" applyAlignment="1">
      <alignment/>
    </xf>
    <xf numFmtId="3" fontId="18" fillId="0" borderId="12" xfId="0" applyNumberFormat="1" applyFont="1" applyBorder="1" applyAlignment="1">
      <alignment horizontal="center" vertical="center"/>
    </xf>
    <xf numFmtId="185" fontId="24" fillId="0" borderId="1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195" fontId="18" fillId="0" borderId="12" xfId="0" applyNumberFormat="1" applyFont="1" applyBorder="1" applyAlignment="1">
      <alignment horizontal="center" vertical="center"/>
    </xf>
    <xf numFmtId="201" fontId="18" fillId="0" borderId="12" xfId="0" applyNumberFormat="1" applyFont="1" applyBorder="1" applyAlignment="1">
      <alignment horizontal="center" vertical="center"/>
    </xf>
    <xf numFmtId="203" fontId="18" fillId="0" borderId="12" xfId="0" applyNumberFormat="1" applyFont="1" applyBorder="1" applyAlignment="1">
      <alignment vertical="center"/>
    </xf>
    <xf numFmtId="196" fontId="18" fillId="0" borderId="12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185" fontId="24" fillId="0" borderId="11" xfId="0" applyNumberFormat="1" applyFont="1" applyBorder="1" applyAlignment="1">
      <alignment/>
    </xf>
    <xf numFmtId="0" fontId="60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18" xfId="0" applyFont="1" applyBorder="1" applyAlignment="1">
      <alignment horizontal="centerContinuous" vertical="center"/>
    </xf>
    <xf numFmtId="0" fontId="5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7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177" fontId="119" fillId="0" borderId="14" xfId="0" applyNumberFormat="1" applyFont="1" applyBorder="1" applyAlignment="1" quotePrefix="1">
      <alignment horizontal="center"/>
    </xf>
    <xf numFmtId="2" fontId="17" fillId="0" borderId="10" xfId="0" applyNumberFormat="1" applyFont="1" applyBorder="1" applyAlignment="1">
      <alignment/>
    </xf>
    <xf numFmtId="170" fontId="17" fillId="0" borderId="10" xfId="0" applyNumberFormat="1" applyFont="1" applyBorder="1" applyAlignment="1" quotePrefix="1">
      <alignment/>
    </xf>
    <xf numFmtId="168" fontId="24" fillId="0" borderId="11" xfId="0" applyNumberFormat="1" applyFont="1" applyBorder="1" applyAlignment="1">
      <alignment/>
    </xf>
    <xf numFmtId="168" fontId="33" fillId="0" borderId="11" xfId="0" applyNumberFormat="1" applyFont="1" applyBorder="1" applyAlignment="1">
      <alignment/>
    </xf>
    <xf numFmtId="0" fontId="17" fillId="0" borderId="23" xfId="0" applyFont="1" applyBorder="1" applyAlignment="1">
      <alignment/>
    </xf>
    <xf numFmtId="166" fontId="24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5" fillId="0" borderId="1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83" fontId="18" fillId="0" borderId="17" xfId="0" applyNumberFormat="1" applyFont="1" applyBorder="1" applyAlignment="1">
      <alignment/>
    </xf>
    <xf numFmtId="179" fontId="24" fillId="0" borderId="12" xfId="0" applyNumberFormat="1" applyFont="1" applyBorder="1" applyAlignment="1">
      <alignment/>
    </xf>
    <xf numFmtId="183" fontId="18" fillId="0" borderId="12" xfId="0" applyNumberFormat="1" applyFont="1" applyBorder="1" applyAlignment="1">
      <alignment/>
    </xf>
    <xf numFmtId="0" fontId="18" fillId="0" borderId="14" xfId="0" applyFont="1" applyBorder="1" applyAlignment="1">
      <alignment vertical="center" wrapText="1"/>
    </xf>
    <xf numFmtId="170" fontId="17" fillId="0" borderId="10" xfId="0" applyNumberFormat="1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33" fillId="0" borderId="11" xfId="0" applyFont="1" applyBorder="1" applyAlignment="1">
      <alignment/>
    </xf>
    <xf numFmtId="0" fontId="28" fillId="0" borderId="0" xfId="0" applyFont="1" applyAlignment="1">
      <alignment vertical="center"/>
    </xf>
    <xf numFmtId="0" fontId="18" fillId="0" borderId="18" xfId="0" applyFont="1" applyBorder="1" applyAlignment="1">
      <alignment/>
    </xf>
    <xf numFmtId="0" fontId="17" fillId="0" borderId="17" xfId="0" applyFont="1" applyBorder="1" applyAlignment="1">
      <alignment/>
    </xf>
    <xf numFmtId="165" fontId="24" fillId="0" borderId="12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5" fontId="119" fillId="0" borderId="12" xfId="0" applyNumberFormat="1" applyFont="1" applyBorder="1" applyAlignment="1">
      <alignment/>
    </xf>
    <xf numFmtId="0" fontId="18" fillId="0" borderId="10" xfId="0" applyFont="1" applyBorder="1" applyAlignment="1">
      <alignment vertical="top" wrapText="1"/>
    </xf>
    <xf numFmtId="165" fontId="33" fillId="0" borderId="11" xfId="0" applyNumberFormat="1" applyFont="1" applyBorder="1" applyAlignment="1">
      <alignment/>
    </xf>
    <xf numFmtId="0" fontId="17" fillId="0" borderId="0" xfId="0" applyFont="1" applyAlignment="1" quotePrefix="1">
      <alignment/>
    </xf>
    <xf numFmtId="183" fontId="24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center"/>
    </xf>
    <xf numFmtId="165" fontId="35" fillId="0" borderId="13" xfId="0" applyNumberFormat="1" applyFont="1" applyBorder="1" applyAlignment="1">
      <alignment/>
    </xf>
    <xf numFmtId="165" fontId="35" fillId="0" borderId="17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65" fontId="61" fillId="0" borderId="12" xfId="0" applyNumberFormat="1" applyFont="1" applyBorder="1" applyAlignment="1">
      <alignment/>
    </xf>
    <xf numFmtId="165" fontId="50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left"/>
    </xf>
    <xf numFmtId="3" fontId="15" fillId="0" borderId="11" xfId="0" applyNumberFormat="1" applyFont="1" applyBorder="1" applyAlignment="1">
      <alignment/>
    </xf>
    <xf numFmtId="165" fontId="61" fillId="0" borderId="11" xfId="0" applyNumberFormat="1" applyFont="1" applyBorder="1" applyAlignment="1">
      <alignment/>
    </xf>
    <xf numFmtId="165" fontId="50" fillId="0" borderId="11" xfId="0" applyNumberFormat="1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165" fontId="24" fillId="0" borderId="17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7" fontId="18" fillId="0" borderId="12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172" fontId="18" fillId="0" borderId="10" xfId="0" applyNumberFormat="1" applyFont="1" applyFill="1" applyBorder="1" applyAlignment="1">
      <alignment vertical="center"/>
    </xf>
    <xf numFmtId="164" fontId="62" fillId="0" borderId="12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9" fontId="18" fillId="0" borderId="17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24" fillId="0" borderId="12" xfId="0" applyNumberFormat="1" applyFont="1" applyFill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65" fontId="33" fillId="0" borderId="0" xfId="0" applyNumberFormat="1" applyFont="1" applyBorder="1" applyAlignment="1">
      <alignment/>
    </xf>
    <xf numFmtId="3" fontId="55" fillId="0" borderId="13" xfId="0" applyNumberFormat="1" applyFont="1" applyBorder="1" applyAlignment="1">
      <alignment horizontal="center" vertical="center"/>
    </xf>
    <xf numFmtId="167" fontId="18" fillId="0" borderId="16" xfId="0" applyNumberFormat="1" applyFont="1" applyBorder="1" applyAlignment="1">
      <alignment vertical="center"/>
    </xf>
    <xf numFmtId="3" fontId="49" fillId="0" borderId="17" xfId="0" applyNumberFormat="1" applyFont="1" applyBorder="1" applyAlignment="1">
      <alignment horizontal="center"/>
    </xf>
    <xf numFmtId="183" fontId="7" fillId="0" borderId="17" xfId="0" applyNumberFormat="1" applyFont="1" applyBorder="1" applyAlignment="1">
      <alignment/>
    </xf>
    <xf numFmtId="179" fontId="24" fillId="0" borderId="11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167" fontId="33" fillId="0" borderId="12" xfId="0" applyNumberFormat="1" applyFont="1" applyBorder="1" applyAlignment="1">
      <alignment vertical="center"/>
    </xf>
    <xf numFmtId="164" fontId="33" fillId="0" borderId="12" xfId="0" applyNumberFormat="1" applyFont="1" applyBorder="1" applyAlignment="1">
      <alignment vertical="center"/>
    </xf>
    <xf numFmtId="167" fontId="33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165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65" fontId="7" fillId="0" borderId="14" xfId="0" applyNumberFormat="1" applyFont="1" applyFill="1" applyBorder="1" applyAlignment="1">
      <alignment/>
    </xf>
    <xf numFmtId="166" fontId="10" fillId="0" borderId="12" xfId="0" applyNumberFormat="1" applyFont="1" applyBorder="1" applyAlignment="1">
      <alignment/>
    </xf>
    <xf numFmtId="172" fontId="33" fillId="0" borderId="12" xfId="0" applyNumberFormat="1" applyFont="1" applyBorder="1" applyAlignment="1">
      <alignment vertical="center"/>
    </xf>
    <xf numFmtId="172" fontId="33" fillId="0" borderId="12" xfId="0" applyNumberFormat="1" applyFont="1" applyBorder="1" applyAlignment="1">
      <alignment/>
    </xf>
    <xf numFmtId="167" fontId="18" fillId="0" borderId="12" xfId="0" applyNumberFormat="1" applyFont="1" applyBorder="1" applyAlignment="1">
      <alignment/>
    </xf>
    <xf numFmtId="167" fontId="18" fillId="0" borderId="14" xfId="0" applyNumberFormat="1" applyFont="1" applyBorder="1" applyAlignment="1">
      <alignment/>
    </xf>
    <xf numFmtId="179" fontId="120" fillId="0" borderId="12" xfId="0" applyNumberFormat="1" applyFont="1" applyBorder="1" applyAlignment="1">
      <alignment/>
    </xf>
    <xf numFmtId="165" fontId="118" fillId="0" borderId="12" xfId="0" applyNumberFormat="1" applyFont="1" applyBorder="1" applyAlignment="1">
      <alignment/>
    </xf>
    <xf numFmtId="185" fontId="24" fillId="0" borderId="12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177" fontId="120" fillId="0" borderId="14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17" fillId="0" borderId="0" xfId="0" applyFont="1" applyFill="1" applyAlignment="1" quotePrefix="1">
      <alignment horizontal="center" vertical="center" textRotation="180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9" fontId="10" fillId="0" borderId="11" xfId="0" applyNumberFormat="1" applyFont="1" applyFill="1" applyBorder="1" applyAlignment="1">
      <alignment/>
    </xf>
    <xf numFmtId="179" fontId="13" fillId="0" borderId="12" xfId="0" applyNumberFormat="1" applyFont="1" applyBorder="1" applyAlignment="1">
      <alignment/>
    </xf>
    <xf numFmtId="165" fontId="13" fillId="0" borderId="12" xfId="0" applyNumberFormat="1" applyFont="1" applyFill="1" applyBorder="1" applyAlignment="1">
      <alignment horizontal="center"/>
    </xf>
    <xf numFmtId="179" fontId="13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45" fillId="0" borderId="12" xfId="0" applyNumberFormat="1" applyFont="1" applyBorder="1" applyAlignment="1" quotePrefix="1">
      <alignment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 quotePrefix="1">
      <alignment/>
    </xf>
    <xf numFmtId="0" fontId="17" fillId="0" borderId="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3" fontId="58" fillId="0" borderId="10" xfId="0" applyNumberFormat="1" applyFont="1" applyFill="1" applyBorder="1" applyAlignment="1">
      <alignment horizontal="center"/>
    </xf>
    <xf numFmtId="3" fontId="58" fillId="0" borderId="17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85" fontId="35" fillId="0" borderId="10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/>
    </xf>
    <xf numFmtId="185" fontId="50" fillId="0" borderId="10" xfId="0" applyNumberFormat="1" applyFont="1" applyFill="1" applyBorder="1" applyAlignment="1">
      <alignment/>
    </xf>
    <xf numFmtId="185" fontId="50" fillId="0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9" fillId="0" borderId="0" xfId="0" applyFont="1" applyFill="1" applyAlignment="1">
      <alignment/>
    </xf>
    <xf numFmtId="210" fontId="50" fillId="0" borderId="12" xfId="0" applyNumberFormat="1" applyFont="1" applyFill="1" applyBorder="1" applyAlignment="1">
      <alignment/>
    </xf>
    <xf numFmtId="210" fontId="50" fillId="0" borderId="10" xfId="0" applyNumberFormat="1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210" fontId="50" fillId="0" borderId="11" xfId="0" applyNumberFormat="1" applyFont="1" applyFill="1" applyBorder="1" applyAlignment="1">
      <alignment/>
    </xf>
    <xf numFmtId="185" fontId="50" fillId="0" borderId="20" xfId="0" applyNumberFormat="1" applyFont="1" applyFill="1" applyBorder="1" applyAlignment="1">
      <alignment/>
    </xf>
    <xf numFmtId="185" fontId="50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79" fontId="115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left" vertical="center" wrapText="1"/>
    </xf>
    <xf numFmtId="183" fontId="18" fillId="0" borderId="11" xfId="0" applyNumberFormat="1" applyFont="1" applyFill="1" applyBorder="1" applyAlignment="1">
      <alignment vertical="center"/>
    </xf>
    <xf numFmtId="181" fontId="43" fillId="0" borderId="11" xfId="0" applyNumberFormat="1" applyFont="1" applyFill="1" applyBorder="1" applyAlignment="1">
      <alignment horizontal="center"/>
    </xf>
    <xf numFmtId="0" fontId="113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13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3" fontId="45" fillId="0" borderId="14" xfId="0" applyNumberFormat="1" applyFont="1" applyBorder="1" applyAlignment="1">
      <alignment horizontal="center"/>
    </xf>
    <xf numFmtId="3" fontId="45" fillId="0" borderId="12" xfId="0" applyNumberFormat="1" applyFont="1" applyBorder="1" applyAlignment="1" quotePrefix="1">
      <alignment horizontal="center"/>
    </xf>
    <xf numFmtId="174" fontId="45" fillId="0" borderId="14" xfId="0" applyNumberFormat="1" applyFont="1" applyBorder="1" applyAlignment="1">
      <alignment horizontal="center"/>
    </xf>
    <xf numFmtId="174" fontId="45" fillId="0" borderId="14" xfId="0" applyNumberFormat="1" applyFont="1" applyFill="1" applyBorder="1" applyAlignment="1">
      <alignment horizontal="center"/>
    </xf>
    <xf numFmtId="174" fontId="45" fillId="0" borderId="12" xfId="0" applyNumberFormat="1" applyFont="1" applyBorder="1" applyAlignment="1">
      <alignment horizontal="center"/>
    </xf>
    <xf numFmtId="174" fontId="45" fillId="0" borderId="0" xfId="0" applyNumberFormat="1" applyFont="1" applyBorder="1" applyAlignment="1">
      <alignment horizontal="center"/>
    </xf>
    <xf numFmtId="166" fontId="45" fillId="0" borderId="12" xfId="0" applyNumberFormat="1" applyFont="1" applyBorder="1" applyAlignment="1">
      <alignment horizontal="center"/>
    </xf>
    <xf numFmtId="165" fontId="61" fillId="0" borderId="12" xfId="0" applyNumberFormat="1" applyFont="1" applyBorder="1" applyAlignment="1">
      <alignment horizontal="center"/>
    </xf>
    <xf numFmtId="173" fontId="50" fillId="0" borderId="12" xfId="0" applyNumberFormat="1" applyFont="1" applyBorder="1" applyAlignment="1">
      <alignment horizontal="center"/>
    </xf>
    <xf numFmtId="173" fontId="50" fillId="0" borderId="14" xfId="0" applyNumberFormat="1" applyFont="1" applyBorder="1" applyAlignment="1">
      <alignment horizontal="center"/>
    </xf>
    <xf numFmtId="165" fontId="45" fillId="0" borderId="12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center"/>
    </xf>
    <xf numFmtId="173" fontId="24" fillId="0" borderId="12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179" fontId="5" fillId="0" borderId="0" xfId="0" applyNumberFormat="1" applyFont="1" applyAlignment="1">
      <alignment/>
    </xf>
    <xf numFmtId="0" fontId="18" fillId="0" borderId="0" xfId="0" applyFont="1" applyBorder="1" applyAlignment="1">
      <alignment horizontal="right" vertical="center"/>
    </xf>
    <xf numFmtId="179" fontId="33" fillId="0" borderId="12" xfId="0" applyNumberFormat="1" applyFont="1" applyFill="1" applyBorder="1" applyAlignment="1">
      <alignment vertical="center"/>
    </xf>
    <xf numFmtId="179" fontId="33" fillId="0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183" fontId="24" fillId="0" borderId="12" xfId="0" applyNumberFormat="1" applyFont="1" applyBorder="1" applyAlignment="1">
      <alignment horizontal="center" wrapText="1"/>
    </xf>
    <xf numFmtId="167" fontId="33" fillId="0" borderId="14" xfId="0" applyNumberFormat="1" applyFont="1" applyBorder="1" applyAlignment="1">
      <alignment vertical="center"/>
    </xf>
    <xf numFmtId="167" fontId="33" fillId="0" borderId="14" xfId="0" applyNumberFormat="1" applyFont="1" applyBorder="1" applyAlignment="1">
      <alignment/>
    </xf>
    <xf numFmtId="179" fontId="33" fillId="0" borderId="12" xfId="0" applyNumberFormat="1" applyFont="1" applyBorder="1" applyAlignment="1">
      <alignment/>
    </xf>
    <xf numFmtId="185" fontId="18" fillId="0" borderId="14" xfId="0" applyNumberFormat="1" applyFont="1" applyBorder="1" applyAlignment="1">
      <alignment horizontal="center" vertical="center" wrapText="1"/>
    </xf>
    <xf numFmtId="179" fontId="24" fillId="0" borderId="12" xfId="0" applyNumberFormat="1" applyFont="1" applyBorder="1" applyAlignment="1">
      <alignment horizontal="center" wrapText="1"/>
    </xf>
    <xf numFmtId="179" fontId="33" fillId="0" borderId="12" xfId="0" applyNumberFormat="1" applyFont="1" applyBorder="1" applyAlignment="1">
      <alignment horizontal="center" wrapText="1"/>
    </xf>
    <xf numFmtId="185" fontId="18" fillId="0" borderId="12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183" fontId="18" fillId="0" borderId="14" xfId="0" applyNumberFormat="1" applyFont="1" applyBorder="1" applyAlignment="1">
      <alignment horizontal="center" vertical="center" wrapText="1"/>
    </xf>
    <xf numFmtId="183" fontId="118" fillId="0" borderId="12" xfId="0" applyNumberFormat="1" applyFont="1" applyBorder="1" applyAlignment="1">
      <alignment horizontal="center" wrapText="1"/>
    </xf>
    <xf numFmtId="165" fontId="117" fillId="0" borderId="12" xfId="0" applyNumberFormat="1" applyFont="1" applyBorder="1" applyAlignment="1">
      <alignment horizontal="center"/>
    </xf>
    <xf numFmtId="190" fontId="118" fillId="0" borderId="11" xfId="0" applyNumberFormat="1" applyFont="1" applyBorder="1" applyAlignment="1">
      <alignment horizontal="center"/>
    </xf>
    <xf numFmtId="179" fontId="119" fillId="0" borderId="12" xfId="0" applyNumberFormat="1" applyFont="1" applyBorder="1" applyAlignment="1">
      <alignment horizontal="center" wrapText="1"/>
    </xf>
    <xf numFmtId="179" fontId="120" fillId="0" borderId="12" xfId="0" applyNumberFormat="1" applyFont="1" applyBorder="1" applyAlignment="1">
      <alignment horizontal="center" wrapText="1"/>
    </xf>
    <xf numFmtId="179" fontId="33" fillId="0" borderId="12" xfId="0" applyNumberFormat="1" applyFont="1" applyBorder="1" applyAlignment="1">
      <alignment/>
    </xf>
    <xf numFmtId="0" fontId="33" fillId="0" borderId="16" xfId="0" applyFont="1" applyBorder="1" applyAlignment="1">
      <alignment/>
    </xf>
    <xf numFmtId="179" fontId="13" fillId="0" borderId="12" xfId="0" applyNumberFormat="1" applyFont="1" applyBorder="1" applyAlignment="1">
      <alignment/>
    </xf>
    <xf numFmtId="165" fontId="33" fillId="0" borderId="17" xfId="0" applyNumberFormat="1" applyFont="1" applyBorder="1" applyAlignment="1">
      <alignment/>
    </xf>
    <xf numFmtId="165" fontId="33" fillId="0" borderId="12" xfId="0" applyNumberFormat="1" applyFont="1" applyFill="1" applyBorder="1" applyAlignment="1">
      <alignment/>
    </xf>
    <xf numFmtId="179" fontId="33" fillId="0" borderId="14" xfId="0" applyNumberFormat="1" applyFont="1" applyBorder="1" applyAlignment="1">
      <alignment/>
    </xf>
    <xf numFmtId="179" fontId="33" fillId="0" borderId="11" xfId="0" applyNumberFormat="1" applyFont="1" applyBorder="1" applyAlignment="1">
      <alignment/>
    </xf>
    <xf numFmtId="164" fontId="63" fillId="0" borderId="12" xfId="0" applyNumberFormat="1" applyFont="1" applyBorder="1" applyAlignment="1">
      <alignment vertical="center"/>
    </xf>
    <xf numFmtId="164" fontId="64" fillId="0" borderId="12" xfId="0" applyNumberFormat="1" applyFont="1" applyBorder="1" applyAlignment="1">
      <alignment vertical="center"/>
    </xf>
    <xf numFmtId="164" fontId="63" fillId="0" borderId="12" xfId="0" applyNumberFormat="1" applyFont="1" applyBorder="1" applyAlignment="1">
      <alignment/>
    </xf>
    <xf numFmtId="179" fontId="13" fillId="0" borderId="11" xfId="0" applyNumberFormat="1" applyFont="1" applyFill="1" applyBorder="1" applyAlignment="1">
      <alignment/>
    </xf>
    <xf numFmtId="178" fontId="13" fillId="0" borderId="12" xfId="0" applyNumberFormat="1" applyFont="1" applyFill="1" applyBorder="1" applyAlignment="1">
      <alignment horizontal="center"/>
    </xf>
    <xf numFmtId="3" fontId="34" fillId="0" borderId="19" xfId="0" applyNumberFormat="1" applyFont="1" applyBorder="1" applyAlignment="1">
      <alignment horizontal="center" vertical="center" wrapText="1"/>
    </xf>
    <xf numFmtId="3" fontId="34" fillId="0" borderId="15" xfId="0" applyNumberFormat="1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/>
    </xf>
    <xf numFmtId="174" fontId="65" fillId="0" borderId="12" xfId="0" applyNumberFormat="1" applyFont="1" applyBorder="1" applyAlignment="1">
      <alignment horizontal="center"/>
    </xf>
    <xf numFmtId="3" fontId="65" fillId="0" borderId="11" xfId="0" applyNumberFormat="1" applyFont="1" applyBorder="1" applyAlignment="1">
      <alignment/>
    </xf>
    <xf numFmtId="200" fontId="33" fillId="0" borderId="12" xfId="0" applyNumberFormat="1" applyFont="1" applyBorder="1" applyAlignment="1">
      <alignment/>
    </xf>
    <xf numFmtId="186" fontId="33" fillId="0" borderId="12" xfId="0" applyNumberFormat="1" applyFont="1" applyBorder="1" applyAlignment="1">
      <alignment/>
    </xf>
    <xf numFmtId="200" fontId="33" fillId="0" borderId="12" xfId="0" applyNumberFormat="1" applyFont="1" applyFill="1" applyBorder="1" applyAlignment="1">
      <alignment/>
    </xf>
    <xf numFmtId="200" fontId="33" fillId="0" borderId="11" xfId="0" applyNumberFormat="1" applyFont="1" applyBorder="1" applyAlignment="1">
      <alignment/>
    </xf>
    <xf numFmtId="185" fontId="33" fillId="0" borderId="12" xfId="0" applyNumberFormat="1" applyFont="1" applyBorder="1" applyAlignment="1">
      <alignment/>
    </xf>
    <xf numFmtId="185" fontId="33" fillId="0" borderId="12" xfId="0" applyNumberFormat="1" applyFont="1" applyFill="1" applyBorder="1" applyAlignment="1">
      <alignment/>
    </xf>
    <xf numFmtId="185" fontId="33" fillId="0" borderId="11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79" fontId="33" fillId="0" borderId="15" xfId="0" applyNumberFormat="1" applyFont="1" applyFill="1" applyBorder="1" applyAlignment="1">
      <alignment vertical="center"/>
    </xf>
    <xf numFmtId="183" fontId="33" fillId="0" borderId="12" xfId="0" applyNumberFormat="1" applyFont="1" applyBorder="1" applyAlignment="1">
      <alignment horizontal="center" wrapText="1"/>
    </xf>
    <xf numFmtId="3" fontId="34" fillId="0" borderId="17" xfId="0" applyNumberFormat="1" applyFont="1" applyBorder="1" applyAlignment="1">
      <alignment horizontal="center" vertical="center" wrapText="1"/>
    </xf>
    <xf numFmtId="179" fontId="17" fillId="0" borderId="12" xfId="0" applyNumberFormat="1" applyFont="1" applyBorder="1" applyAlignment="1">
      <alignment horizontal="center" vertical="center"/>
    </xf>
    <xf numFmtId="185" fontId="18" fillId="0" borderId="14" xfId="0" applyNumberFormat="1" applyFont="1" applyBorder="1" applyAlignment="1">
      <alignment horizontal="center" wrapText="1"/>
    </xf>
    <xf numFmtId="168" fontId="18" fillId="0" borderId="0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18" fillId="0" borderId="0" xfId="0" applyFont="1" applyBorder="1" applyAlignment="1">
      <alignment/>
    </xf>
    <xf numFmtId="166" fontId="65" fillId="0" borderId="17" xfId="0" applyNumberFormat="1" applyFont="1" applyBorder="1" applyAlignment="1">
      <alignment/>
    </xf>
    <xf numFmtId="166" fontId="65" fillId="0" borderId="12" xfId="0" applyNumberFormat="1" applyFont="1" applyBorder="1" applyAlignment="1">
      <alignment/>
    </xf>
    <xf numFmtId="166" fontId="65" fillId="0" borderId="11" xfId="0" applyNumberFormat="1" applyFont="1" applyBorder="1" applyAlignment="1">
      <alignment/>
    </xf>
    <xf numFmtId="173" fontId="43" fillId="0" borderId="12" xfId="0" applyNumberFormat="1" applyFont="1" applyBorder="1" applyAlignment="1">
      <alignment horizontal="center"/>
    </xf>
    <xf numFmtId="165" fontId="68" fillId="0" borderId="12" xfId="0" applyNumberFormat="1" applyFont="1" applyBorder="1" applyAlignment="1">
      <alignment/>
    </xf>
    <xf numFmtId="165" fontId="6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173" fontId="33" fillId="0" borderId="12" xfId="0" applyNumberFormat="1" applyFont="1" applyBorder="1" applyAlignment="1">
      <alignment horizontal="center"/>
    </xf>
    <xf numFmtId="0" fontId="18" fillId="0" borderId="0" xfId="0" applyFont="1" applyFill="1" applyAlignment="1">
      <alignment horizontal="right" vertical="top"/>
    </xf>
    <xf numFmtId="185" fontId="43" fillId="0" borderId="10" xfId="0" applyNumberFormat="1" applyFont="1" applyFill="1" applyBorder="1" applyAlignment="1">
      <alignment/>
    </xf>
    <xf numFmtId="210" fontId="43" fillId="0" borderId="12" xfId="0" applyNumberFormat="1" applyFont="1" applyFill="1" applyBorder="1" applyAlignment="1">
      <alignment/>
    </xf>
    <xf numFmtId="210" fontId="43" fillId="0" borderId="10" xfId="0" applyNumberFormat="1" applyFont="1" applyFill="1" applyBorder="1" applyAlignment="1">
      <alignment/>
    </xf>
    <xf numFmtId="185" fontId="43" fillId="0" borderId="20" xfId="0" applyNumberFormat="1" applyFont="1" applyFill="1" applyBorder="1" applyAlignment="1">
      <alignment/>
    </xf>
    <xf numFmtId="185" fontId="43" fillId="0" borderId="12" xfId="0" applyNumberFormat="1" applyFont="1" applyFill="1" applyBorder="1" applyAlignment="1">
      <alignment/>
    </xf>
    <xf numFmtId="185" fontId="43" fillId="0" borderId="11" xfId="0" applyNumberFormat="1" applyFont="1" applyFill="1" applyBorder="1" applyAlignment="1">
      <alignment/>
    </xf>
    <xf numFmtId="179" fontId="69" fillId="0" borderId="14" xfId="0" applyNumberFormat="1" applyFont="1" applyBorder="1" applyAlignment="1">
      <alignment/>
    </xf>
    <xf numFmtId="190" fontId="69" fillId="0" borderId="12" xfId="0" applyNumberFormat="1" applyFont="1" applyBorder="1" applyAlignment="1">
      <alignment/>
    </xf>
    <xf numFmtId="179" fontId="69" fillId="0" borderId="16" xfId="0" applyNumberFormat="1" applyFont="1" applyBorder="1" applyAlignment="1">
      <alignment/>
    </xf>
    <xf numFmtId="179" fontId="69" fillId="0" borderId="12" xfId="0" applyNumberFormat="1" applyFont="1" applyBorder="1" applyAlignment="1">
      <alignment/>
    </xf>
    <xf numFmtId="179" fontId="69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28" fillId="0" borderId="0" xfId="0" applyFont="1" applyAlignment="1">
      <alignment horizont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/>
    </xf>
    <xf numFmtId="3" fontId="18" fillId="0" borderId="17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0" fontId="17" fillId="0" borderId="0" xfId="0" applyFont="1" applyAlignment="1" quotePrefix="1">
      <alignment horizontal="right" vertical="center" textRotation="180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textRotation="180"/>
    </xf>
    <xf numFmtId="9" fontId="18" fillId="0" borderId="19" xfId="59" applyFont="1" applyBorder="1" applyAlignment="1">
      <alignment horizontal="center" vertical="center"/>
    </xf>
    <xf numFmtId="9" fontId="18" fillId="0" borderId="24" xfId="59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3" fillId="0" borderId="0" xfId="0" applyFont="1" applyAlignment="1" quotePrefix="1">
      <alignment horizontal="center" vertical="center" textRotation="180"/>
    </xf>
    <xf numFmtId="0" fontId="39" fillId="0" borderId="15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118" fillId="0" borderId="21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1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7" fillId="0" borderId="0" xfId="0" applyFont="1" applyFill="1" applyAlignment="1" quotePrefix="1">
      <alignment horizontal="center" vertical="center" textRotation="180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5" fillId="0" borderId="0" xfId="0" applyFont="1" applyAlignment="1" quotePrefix="1">
      <alignment horizontal="center" vertical="center" textRotation="180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textRotation="180"/>
    </xf>
    <xf numFmtId="0" fontId="18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 textRotation="180"/>
    </xf>
    <xf numFmtId="3" fontId="15" fillId="0" borderId="20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 vertical="center"/>
    </xf>
    <xf numFmtId="3" fontId="37" fillId="0" borderId="12" xfId="0" applyNumberFormat="1" applyFont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/>
    </xf>
    <xf numFmtId="3" fontId="48" fillId="0" borderId="16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34" fillId="0" borderId="17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vertical="center" wrapText="1"/>
    </xf>
    <xf numFmtId="3" fontId="37" fillId="0" borderId="11" xfId="0" applyNumberFormat="1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66" fontId="15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Qtr3\TRADE%20INDICATOR\2008\Qr208\indicator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tabSelected="1" zoomScalePageLayoutView="0" workbookViewId="0" topLeftCell="A7">
      <selection activeCell="I20" sqref="I20"/>
    </sheetView>
  </sheetViews>
  <sheetFormatPr defaultColWidth="9.140625" defaultRowHeight="12.75"/>
  <cols>
    <col min="1" max="1" width="32.28125" style="54" customWidth="1"/>
    <col min="2" max="3" width="10.140625" style="54" customWidth="1"/>
    <col min="4" max="6" width="9.7109375" style="60" customWidth="1"/>
    <col min="7" max="7" width="10.28125" style="60" customWidth="1"/>
    <col min="8" max="11" width="9.7109375" style="60" customWidth="1"/>
    <col min="12" max="12" width="10.421875" style="60" customWidth="1"/>
    <col min="13" max="13" width="6.140625" style="12" customWidth="1"/>
    <col min="14" max="16384" width="9.140625" style="54" customWidth="1"/>
  </cols>
  <sheetData>
    <row r="1" spans="1:13" ht="18" customHeight="1">
      <c r="A1" s="42" t="s">
        <v>375</v>
      </c>
      <c r="M1" s="592" t="s">
        <v>176</v>
      </c>
    </row>
    <row r="2" spans="5:13" ht="20.25" customHeight="1">
      <c r="E2" s="80"/>
      <c r="F2" s="80"/>
      <c r="G2" s="516"/>
      <c r="H2" s="80"/>
      <c r="J2" s="80"/>
      <c r="L2" s="80" t="s">
        <v>423</v>
      </c>
      <c r="M2" s="593"/>
    </row>
    <row r="3" spans="1:13" ht="24" customHeight="1">
      <c r="A3" s="55"/>
      <c r="B3" s="594" t="s">
        <v>250</v>
      </c>
      <c r="C3" s="594" t="s">
        <v>419</v>
      </c>
      <c r="D3" s="596" t="s">
        <v>419</v>
      </c>
      <c r="E3" s="597"/>
      <c r="F3" s="597"/>
      <c r="G3" s="597"/>
      <c r="H3" s="598"/>
      <c r="I3" s="596" t="s">
        <v>374</v>
      </c>
      <c r="J3" s="597"/>
      <c r="K3" s="597"/>
      <c r="L3" s="598"/>
      <c r="M3" s="593"/>
    </row>
    <row r="4" spans="1:13" ht="45" customHeight="1">
      <c r="A4" s="56" t="s">
        <v>9</v>
      </c>
      <c r="B4" s="595"/>
      <c r="C4" s="595"/>
      <c r="D4" s="52" t="s">
        <v>0</v>
      </c>
      <c r="E4" s="52" t="s">
        <v>1</v>
      </c>
      <c r="F4" s="63" t="s">
        <v>2</v>
      </c>
      <c r="G4" s="402" t="s">
        <v>415</v>
      </c>
      <c r="H4" s="63" t="s">
        <v>3</v>
      </c>
      <c r="I4" s="52" t="s">
        <v>0</v>
      </c>
      <c r="J4" s="52" t="s">
        <v>1</v>
      </c>
      <c r="K4" s="52" t="s">
        <v>2</v>
      </c>
      <c r="L4" s="403" t="s">
        <v>415</v>
      </c>
      <c r="M4" s="593"/>
    </row>
    <row r="5" spans="1:13" ht="36" customHeight="1">
      <c r="A5" s="57" t="s">
        <v>4</v>
      </c>
      <c r="B5" s="205">
        <v>59015</v>
      </c>
      <c r="C5" s="205">
        <v>56162</v>
      </c>
      <c r="D5" s="205">
        <v>13058</v>
      </c>
      <c r="E5" s="399">
        <v>13535</v>
      </c>
      <c r="F5" s="399">
        <v>14997</v>
      </c>
      <c r="G5" s="399">
        <f>D5+E5+F5</f>
        <v>41590</v>
      </c>
      <c r="H5" s="399">
        <f>C5-SUM(D5:F5)</f>
        <v>14572</v>
      </c>
      <c r="I5" s="399">
        <f>I6+I7</f>
        <v>12466</v>
      </c>
      <c r="J5" s="399">
        <f>J6+J7</f>
        <v>15645</v>
      </c>
      <c r="K5" s="399">
        <f>K6+K7</f>
        <v>16231</v>
      </c>
      <c r="L5" s="399">
        <f>I5+J5+K5</f>
        <v>44342</v>
      </c>
      <c r="M5" s="593"/>
    </row>
    <row r="6" spans="1:13" ht="36" customHeight="1">
      <c r="A6" s="58" t="s">
        <v>5</v>
      </c>
      <c r="B6" s="208">
        <v>46427</v>
      </c>
      <c r="C6" s="208">
        <v>45766</v>
      </c>
      <c r="D6" s="208">
        <v>10792</v>
      </c>
      <c r="E6" s="401">
        <v>10975</v>
      </c>
      <c r="F6" s="401">
        <v>12319</v>
      </c>
      <c r="G6" s="400">
        <f>D6+E6+F6</f>
        <v>34086</v>
      </c>
      <c r="H6" s="401">
        <f>C6-SUM(D6:F6)</f>
        <v>11680</v>
      </c>
      <c r="I6" s="401">
        <v>9795</v>
      </c>
      <c r="J6" s="401">
        <v>13086</v>
      </c>
      <c r="K6" s="208">
        <v>13537</v>
      </c>
      <c r="L6" s="400">
        <f>I6+J6+K6</f>
        <v>36418</v>
      </c>
      <c r="M6" s="593"/>
    </row>
    <row r="7" spans="1:13" ht="36" customHeight="1">
      <c r="A7" s="58" t="s">
        <v>124</v>
      </c>
      <c r="B7" s="208">
        <v>12588</v>
      </c>
      <c r="C7" s="208">
        <v>10396</v>
      </c>
      <c r="D7" s="208">
        <v>2266</v>
      </c>
      <c r="E7" s="208">
        <v>2560</v>
      </c>
      <c r="F7" s="208">
        <v>2678</v>
      </c>
      <c r="G7" s="400">
        <f>D7+E7+F7</f>
        <v>7504</v>
      </c>
      <c r="H7" s="401">
        <f>C7-SUM(D7:F7)</f>
        <v>2892</v>
      </c>
      <c r="I7" s="208">
        <v>2671</v>
      </c>
      <c r="J7" s="208">
        <v>2559</v>
      </c>
      <c r="K7" s="208">
        <v>2694</v>
      </c>
      <c r="L7" s="400">
        <f>I7+J7+K7</f>
        <v>7924</v>
      </c>
      <c r="M7" s="593"/>
    </row>
    <row r="8" spans="1:13" ht="36" customHeight="1">
      <c r="A8" s="57" t="s">
        <v>108</v>
      </c>
      <c r="B8" s="207">
        <v>8955</v>
      </c>
      <c r="C8" s="207">
        <v>5519</v>
      </c>
      <c r="D8" s="207">
        <v>1256</v>
      </c>
      <c r="E8" s="207">
        <v>1164</v>
      </c>
      <c r="F8" s="207">
        <v>1133</v>
      </c>
      <c r="G8" s="400">
        <f>D8+E8+F8</f>
        <v>3553</v>
      </c>
      <c r="H8" s="400">
        <f>C8-SUM(D8:F8)</f>
        <v>1966</v>
      </c>
      <c r="I8" s="207">
        <v>1691</v>
      </c>
      <c r="J8" s="207">
        <v>1659</v>
      </c>
      <c r="K8" s="207">
        <v>1419</v>
      </c>
      <c r="L8" s="400">
        <f>I8+J8+K8</f>
        <v>4769</v>
      </c>
      <c r="M8" s="593"/>
    </row>
    <row r="9" spans="1:13" s="60" customFormat="1" ht="36" customHeight="1">
      <c r="A9" s="59" t="s">
        <v>6</v>
      </c>
      <c r="B9" s="205">
        <v>67970</v>
      </c>
      <c r="C9" s="205">
        <f>C5+C8</f>
        <v>61681</v>
      </c>
      <c r="D9" s="205">
        <f>D5+D8</f>
        <v>14314</v>
      </c>
      <c r="E9" s="205">
        <f>E5+E8</f>
        <v>14699</v>
      </c>
      <c r="F9" s="205">
        <f>F5+F8</f>
        <v>16130</v>
      </c>
      <c r="G9" s="205">
        <f>D9+E9+F9</f>
        <v>45143</v>
      </c>
      <c r="H9" s="205">
        <f>H5+H8</f>
        <v>16538</v>
      </c>
      <c r="I9" s="205">
        <f>I5+I8</f>
        <v>14157</v>
      </c>
      <c r="J9" s="205">
        <f>J5+J8</f>
        <v>17304</v>
      </c>
      <c r="K9" s="205">
        <f>K5+K8</f>
        <v>17650</v>
      </c>
      <c r="L9" s="399">
        <f>I9+J9+K9</f>
        <v>49111</v>
      </c>
      <c r="M9" s="593"/>
    </row>
    <row r="10" spans="1:13" s="60" customFormat="1" ht="15" customHeight="1">
      <c r="A10" s="58" t="s">
        <v>109</v>
      </c>
      <c r="B10" s="75"/>
      <c r="C10" s="75"/>
      <c r="D10" s="133"/>
      <c r="E10" s="133"/>
      <c r="F10" s="133"/>
      <c r="G10" s="133"/>
      <c r="H10" s="133"/>
      <c r="I10" s="133"/>
      <c r="J10" s="133"/>
      <c r="K10" s="133"/>
      <c r="L10" s="133"/>
      <c r="M10" s="593"/>
    </row>
    <row r="11" spans="1:13" s="60" customFormat="1" ht="25.5" customHeight="1">
      <c r="A11" s="58" t="s">
        <v>430</v>
      </c>
      <c r="B11" s="208">
        <v>35080</v>
      </c>
      <c r="C11" s="401">
        <f>34526+1446</f>
        <v>35972</v>
      </c>
      <c r="D11" s="401">
        <f>7681+264</f>
        <v>7945</v>
      </c>
      <c r="E11" s="401">
        <f>9484+368</f>
        <v>9852</v>
      </c>
      <c r="F11" s="401">
        <f>8589+366</f>
        <v>8955</v>
      </c>
      <c r="G11" s="517">
        <f>D11+E11+F11</f>
        <v>26752</v>
      </c>
      <c r="H11" s="401">
        <v>9220</v>
      </c>
      <c r="I11" s="401">
        <v>8477</v>
      </c>
      <c r="J11" s="401">
        <v>10206</v>
      </c>
      <c r="K11" s="401">
        <f>10061+458</f>
        <v>10519</v>
      </c>
      <c r="L11" s="517">
        <f>I11+J11+K11</f>
        <v>29202</v>
      </c>
      <c r="M11" s="593"/>
    </row>
    <row r="12" spans="1:13" s="60" customFormat="1" ht="36" customHeight="1">
      <c r="A12" s="57" t="s">
        <v>141</v>
      </c>
      <c r="B12" s="206">
        <v>132165</v>
      </c>
      <c r="C12" s="206">
        <v>118444</v>
      </c>
      <c r="D12" s="206">
        <v>25350</v>
      </c>
      <c r="E12" s="206">
        <v>28498</v>
      </c>
      <c r="F12" s="206">
        <v>28887</v>
      </c>
      <c r="G12" s="206">
        <f>D12+E12+F12</f>
        <v>82735</v>
      </c>
      <c r="H12" s="206">
        <f>C12-G12</f>
        <v>35709</v>
      </c>
      <c r="I12" s="400">
        <v>28803</v>
      </c>
      <c r="J12" s="400">
        <v>34018</v>
      </c>
      <c r="K12" s="400">
        <v>33264</v>
      </c>
      <c r="L12" s="517">
        <f>I12+J12+K12</f>
        <v>96085</v>
      </c>
      <c r="M12" s="593"/>
    </row>
    <row r="13" spans="1:13" s="60" customFormat="1" ht="15.75" customHeight="1">
      <c r="A13" s="58" t="s">
        <v>109</v>
      </c>
      <c r="B13" s="75"/>
      <c r="C13" s="75"/>
      <c r="D13" s="75"/>
      <c r="E13" s="75"/>
      <c r="F13" s="75"/>
      <c r="G13" s="75"/>
      <c r="H13" s="75"/>
      <c r="I13" s="133"/>
      <c r="J13" s="133"/>
      <c r="K13" s="133"/>
      <c r="L13" s="517"/>
      <c r="M13" s="593"/>
    </row>
    <row r="14" spans="1:13" s="60" customFormat="1" ht="26.25" customHeight="1">
      <c r="A14" s="514" t="s">
        <v>431</v>
      </c>
      <c r="B14" s="208">
        <v>20172</v>
      </c>
      <c r="C14" s="401">
        <f>15352+1980</f>
        <v>17332</v>
      </c>
      <c r="D14" s="401">
        <f>3499+391</f>
        <v>3890</v>
      </c>
      <c r="E14" s="401">
        <f>3727+450</f>
        <v>4177</v>
      </c>
      <c r="F14" s="401">
        <f>4032+505</f>
        <v>4537</v>
      </c>
      <c r="G14" s="517">
        <f>D14+E14+F14</f>
        <v>12604</v>
      </c>
      <c r="H14" s="401">
        <f>4093+635</f>
        <v>4728</v>
      </c>
      <c r="I14" s="401">
        <v>4626</v>
      </c>
      <c r="J14" s="401">
        <v>5256</v>
      </c>
      <c r="K14" s="401">
        <f>4905+706</f>
        <v>5611</v>
      </c>
      <c r="L14" s="517">
        <f>I14+J14+K14</f>
        <v>15493</v>
      </c>
      <c r="M14" s="593"/>
    </row>
    <row r="15" spans="1:13" s="60" customFormat="1" ht="36" customHeight="1">
      <c r="A15" s="61" t="s">
        <v>7</v>
      </c>
      <c r="B15" s="209">
        <v>200135</v>
      </c>
      <c r="C15" s="209">
        <f aca="true" t="shared" si="0" ref="C15:K15">C9+C12</f>
        <v>180125</v>
      </c>
      <c r="D15" s="209">
        <f t="shared" si="0"/>
        <v>39664</v>
      </c>
      <c r="E15" s="209">
        <f t="shared" si="0"/>
        <v>43197</v>
      </c>
      <c r="F15" s="209">
        <f t="shared" si="0"/>
        <v>45017</v>
      </c>
      <c r="G15" s="209">
        <f t="shared" si="0"/>
        <v>127878</v>
      </c>
      <c r="H15" s="209">
        <f t="shared" si="0"/>
        <v>52247</v>
      </c>
      <c r="I15" s="209">
        <f t="shared" si="0"/>
        <v>42960</v>
      </c>
      <c r="J15" s="209">
        <f t="shared" si="0"/>
        <v>51322</v>
      </c>
      <c r="K15" s="209">
        <f t="shared" si="0"/>
        <v>50914</v>
      </c>
      <c r="L15" s="563">
        <f>I15+J15+K15</f>
        <v>145196</v>
      </c>
      <c r="M15" s="593"/>
    </row>
    <row r="16" spans="1:13" s="60" customFormat="1" ht="36" customHeight="1">
      <c r="A16" s="62" t="s">
        <v>8</v>
      </c>
      <c r="B16" s="209">
        <v>-64195</v>
      </c>
      <c r="C16" s="209">
        <f aca="true" t="shared" si="1" ref="C16:K16">C9-C12</f>
        <v>-56763</v>
      </c>
      <c r="D16" s="209">
        <f t="shared" si="1"/>
        <v>-11036</v>
      </c>
      <c r="E16" s="209">
        <f t="shared" si="1"/>
        <v>-13799</v>
      </c>
      <c r="F16" s="209">
        <f t="shared" si="1"/>
        <v>-12757</v>
      </c>
      <c r="G16" s="209">
        <f t="shared" si="1"/>
        <v>-37592</v>
      </c>
      <c r="H16" s="209">
        <f t="shared" si="1"/>
        <v>-19171</v>
      </c>
      <c r="I16" s="209">
        <f t="shared" si="1"/>
        <v>-14646</v>
      </c>
      <c r="J16" s="209">
        <f t="shared" si="1"/>
        <v>-16714</v>
      </c>
      <c r="K16" s="209">
        <f t="shared" si="1"/>
        <v>-15614</v>
      </c>
      <c r="L16" s="518">
        <f>I16+J16+K16</f>
        <v>-46974</v>
      </c>
      <c r="M16" s="593"/>
    </row>
    <row r="17" spans="1:13" ht="18.75" customHeight="1">
      <c r="A17" s="77" t="s">
        <v>192</v>
      </c>
      <c r="M17" s="593"/>
    </row>
    <row r="18" spans="1:13" ht="15.75">
      <c r="A18" s="77" t="s">
        <v>184</v>
      </c>
      <c r="M18" s="593"/>
    </row>
    <row r="19" ht="12.75">
      <c r="M19" s="593"/>
    </row>
  </sheetData>
  <sheetProtection/>
  <mergeCells count="5">
    <mergeCell ref="M1:M19"/>
    <mergeCell ref="B3:B4"/>
    <mergeCell ref="C3:C4"/>
    <mergeCell ref="D3:H3"/>
    <mergeCell ref="I3:L3"/>
  </mergeCells>
  <printOptions/>
  <pageMargins left="0.28" right="0" top="0.75" bottom="0" header="0.18" footer="0.28"/>
  <pageSetup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zoomScalePageLayoutView="0" workbookViewId="0" topLeftCell="C16">
      <selection activeCell="I10" sqref="I10"/>
    </sheetView>
  </sheetViews>
  <sheetFormatPr defaultColWidth="9.140625" defaultRowHeight="12.75"/>
  <cols>
    <col min="1" max="1" width="6.421875" style="3" customWidth="1"/>
    <col min="2" max="2" width="18.140625" style="3" customWidth="1"/>
    <col min="3" max="3" width="11.28125" style="3" customWidth="1"/>
    <col min="4" max="4" width="10.7109375" style="3" customWidth="1"/>
    <col min="5" max="5" width="14.421875" style="44" customWidth="1"/>
    <col min="6" max="6" width="14.140625" style="44" customWidth="1"/>
    <col min="7" max="7" width="13.57421875" style="44" customWidth="1"/>
    <col min="8" max="8" width="14.140625" style="44" customWidth="1"/>
    <col min="9" max="9" width="13.57421875" style="44" customWidth="1"/>
    <col min="10" max="12" width="12.140625" style="44" customWidth="1"/>
    <col min="13" max="13" width="12.57421875" style="44" customWidth="1"/>
    <col min="14" max="14" width="5.7109375" style="3" customWidth="1"/>
    <col min="15" max="16384" width="9.140625" style="3" customWidth="1"/>
  </cols>
  <sheetData>
    <row r="1" spans="1:14" s="5" customFormat="1" ht="37.5" customHeight="1">
      <c r="A1" s="76" t="s">
        <v>397</v>
      </c>
      <c r="B1" s="322"/>
      <c r="C1" s="322"/>
      <c r="D1" s="322"/>
      <c r="E1" s="323"/>
      <c r="F1" s="323"/>
      <c r="G1" s="323"/>
      <c r="H1" s="323"/>
      <c r="I1" s="323"/>
      <c r="J1" s="323"/>
      <c r="K1" s="323"/>
      <c r="L1" s="323"/>
      <c r="M1" s="323"/>
      <c r="N1" s="599" t="s">
        <v>232</v>
      </c>
    </row>
    <row r="2" spans="1:14" ht="15.75" customHeight="1">
      <c r="A2" s="119"/>
      <c r="B2" s="54"/>
      <c r="C2" s="54"/>
      <c r="D2" s="54"/>
      <c r="E2" s="324"/>
      <c r="F2" s="324"/>
      <c r="G2" s="324"/>
      <c r="H2" s="324"/>
      <c r="I2" s="324"/>
      <c r="K2" s="80" t="s">
        <v>424</v>
      </c>
      <c r="L2" s="324"/>
      <c r="N2" s="599"/>
    </row>
    <row r="3" spans="1:14" s="244" customFormat="1" ht="18.75" customHeight="1">
      <c r="A3" s="619" t="s">
        <v>10</v>
      </c>
      <c r="B3" s="620"/>
      <c r="C3" s="623" t="s">
        <v>398</v>
      </c>
      <c r="D3" s="623" t="s">
        <v>421</v>
      </c>
      <c r="E3" s="626" t="s">
        <v>421</v>
      </c>
      <c r="F3" s="627"/>
      <c r="G3" s="627"/>
      <c r="H3" s="627"/>
      <c r="I3" s="628"/>
      <c r="J3" s="629" t="s">
        <v>399</v>
      </c>
      <c r="K3" s="630"/>
      <c r="L3" s="630"/>
      <c r="M3" s="631"/>
      <c r="N3" s="599"/>
    </row>
    <row r="4" spans="1:14" s="244" customFormat="1" ht="14.25" customHeight="1">
      <c r="A4" s="621"/>
      <c r="B4" s="622"/>
      <c r="C4" s="624"/>
      <c r="D4" s="625"/>
      <c r="E4" s="45" t="s">
        <v>0</v>
      </c>
      <c r="F4" s="45" t="s">
        <v>1</v>
      </c>
      <c r="G4" s="45" t="s">
        <v>2</v>
      </c>
      <c r="H4" s="402" t="s">
        <v>415</v>
      </c>
      <c r="I4" s="45" t="s">
        <v>3</v>
      </c>
      <c r="J4" s="45" t="s">
        <v>0</v>
      </c>
      <c r="K4" s="45" t="s">
        <v>1</v>
      </c>
      <c r="L4" s="45" t="s">
        <v>2</v>
      </c>
      <c r="M4" s="403" t="s">
        <v>415</v>
      </c>
      <c r="N4" s="599"/>
    </row>
    <row r="5" spans="1:14" ht="13.5" customHeight="1">
      <c r="A5" s="93"/>
      <c r="B5" s="325" t="s">
        <v>152</v>
      </c>
      <c r="C5" s="252">
        <v>59015</v>
      </c>
      <c r="D5" s="252">
        <v>56162</v>
      </c>
      <c r="E5" s="252">
        <f>E6+E19+E30+E42+E47</f>
        <v>13058</v>
      </c>
      <c r="F5" s="252">
        <f>F6+F19+F30+F42+F47</f>
        <v>13535</v>
      </c>
      <c r="G5" s="252">
        <f>G6+G19+G30+G42+G47</f>
        <v>14997</v>
      </c>
      <c r="H5" s="252">
        <f>SUM(E5:G5)</f>
        <v>41590</v>
      </c>
      <c r="I5" s="252">
        <f>I6+I19+I30+I42+I47</f>
        <v>14572</v>
      </c>
      <c r="J5" s="252">
        <f>J6+J19+J30+J42+J47</f>
        <v>12466</v>
      </c>
      <c r="K5" s="252">
        <f>K6+K19+K30+K42+K47</f>
        <v>15645</v>
      </c>
      <c r="L5" s="252">
        <f>L6+L19+L30+L42+L47</f>
        <v>16231</v>
      </c>
      <c r="M5" s="252">
        <f>SUM(J5:L5)</f>
        <v>44342</v>
      </c>
      <c r="N5" s="599"/>
    </row>
    <row r="6" spans="1:14" ht="12" customHeight="1">
      <c r="A6" s="93" t="s">
        <v>125</v>
      </c>
      <c r="B6" s="127"/>
      <c r="C6" s="326">
        <v>40136</v>
      </c>
      <c r="D6" s="326">
        <v>37445</v>
      </c>
      <c r="E6" s="326">
        <v>9240</v>
      </c>
      <c r="F6" s="326">
        <v>8753</v>
      </c>
      <c r="G6" s="326">
        <v>9915</v>
      </c>
      <c r="H6" s="326">
        <f aca="true" t="shared" si="0" ref="H6:H50">SUM(E6:G6)</f>
        <v>27908</v>
      </c>
      <c r="I6" s="326">
        <v>9537</v>
      </c>
      <c r="J6" s="326">
        <v>7611</v>
      </c>
      <c r="K6" s="326">
        <v>10323</v>
      </c>
      <c r="L6" s="326">
        <v>10116</v>
      </c>
      <c r="M6" s="326">
        <f aca="true" t="shared" si="1" ref="M6:M50">SUM(J6:L6)</f>
        <v>28050</v>
      </c>
      <c r="N6" s="599"/>
    </row>
    <row r="7" spans="1:14" ht="12" customHeight="1">
      <c r="A7" s="93"/>
      <c r="B7" s="559" t="s">
        <v>38</v>
      </c>
      <c r="C7" s="327">
        <v>213</v>
      </c>
      <c r="D7" s="327">
        <v>319</v>
      </c>
      <c r="E7" s="327">
        <v>77</v>
      </c>
      <c r="F7" s="327">
        <v>82</v>
      </c>
      <c r="G7" s="327">
        <v>88</v>
      </c>
      <c r="H7" s="552">
        <f t="shared" si="0"/>
        <v>247</v>
      </c>
      <c r="I7" s="327">
        <v>72</v>
      </c>
      <c r="J7" s="327">
        <v>65</v>
      </c>
      <c r="K7" s="327">
        <v>78</v>
      </c>
      <c r="L7" s="327">
        <v>117</v>
      </c>
      <c r="M7" s="556">
        <f t="shared" si="1"/>
        <v>260</v>
      </c>
      <c r="N7" s="599"/>
    </row>
    <row r="8" spans="1:14" ht="12" customHeight="1">
      <c r="A8" s="328"/>
      <c r="B8" s="127" t="s">
        <v>11</v>
      </c>
      <c r="C8" s="327">
        <v>1945</v>
      </c>
      <c r="D8" s="327">
        <v>1454</v>
      </c>
      <c r="E8" s="327">
        <v>334</v>
      </c>
      <c r="F8" s="327">
        <v>402</v>
      </c>
      <c r="G8" s="327">
        <v>384</v>
      </c>
      <c r="H8" s="552">
        <f t="shared" si="0"/>
        <v>1120</v>
      </c>
      <c r="I8" s="327">
        <v>334</v>
      </c>
      <c r="J8" s="327">
        <v>251</v>
      </c>
      <c r="K8" s="327">
        <v>397</v>
      </c>
      <c r="L8" s="327">
        <v>345</v>
      </c>
      <c r="M8" s="556">
        <f t="shared" si="1"/>
        <v>993</v>
      </c>
      <c r="N8" s="599"/>
    </row>
    <row r="9" spans="1:14" s="434" customFormat="1" ht="12" customHeight="1">
      <c r="A9" s="432"/>
      <c r="B9" s="452" t="s">
        <v>240</v>
      </c>
      <c r="C9" s="431">
        <v>340</v>
      </c>
      <c r="D9" s="327">
        <v>325</v>
      </c>
      <c r="E9" s="327">
        <v>62</v>
      </c>
      <c r="F9" s="327">
        <v>105</v>
      </c>
      <c r="G9" s="327">
        <v>51</v>
      </c>
      <c r="H9" s="552">
        <f t="shared" si="0"/>
        <v>218</v>
      </c>
      <c r="I9" s="327">
        <f>D9-H9</f>
        <v>107</v>
      </c>
      <c r="J9" s="327">
        <v>31</v>
      </c>
      <c r="K9" s="327">
        <v>66</v>
      </c>
      <c r="L9" s="327">
        <v>45</v>
      </c>
      <c r="M9" s="557">
        <f t="shared" si="1"/>
        <v>142</v>
      </c>
      <c r="N9" s="599"/>
    </row>
    <row r="10" spans="1:14" ht="12" customHeight="1">
      <c r="A10" s="328"/>
      <c r="B10" s="127" t="s">
        <v>12</v>
      </c>
      <c r="C10" s="327">
        <v>7915</v>
      </c>
      <c r="D10" s="327">
        <v>9317</v>
      </c>
      <c r="E10" s="327">
        <v>1571</v>
      </c>
      <c r="F10" s="327">
        <v>2186</v>
      </c>
      <c r="G10" s="327">
        <v>2951</v>
      </c>
      <c r="H10" s="552">
        <f t="shared" si="0"/>
        <v>6708</v>
      </c>
      <c r="I10" s="327">
        <v>2609</v>
      </c>
      <c r="J10" s="327">
        <v>1845</v>
      </c>
      <c r="K10" s="327">
        <v>3133</v>
      </c>
      <c r="L10" s="327">
        <v>2320</v>
      </c>
      <c r="M10" s="556">
        <f t="shared" si="1"/>
        <v>7298</v>
      </c>
      <c r="N10" s="599"/>
    </row>
    <row r="11" spans="1:14" ht="12" customHeight="1">
      <c r="A11" s="328"/>
      <c r="B11" s="127" t="s">
        <v>13</v>
      </c>
      <c r="C11" s="327">
        <v>1695</v>
      </c>
      <c r="D11" s="327">
        <v>1327</v>
      </c>
      <c r="E11" s="327">
        <v>300</v>
      </c>
      <c r="F11" s="327">
        <v>360</v>
      </c>
      <c r="G11" s="327">
        <v>394</v>
      </c>
      <c r="H11" s="552">
        <f t="shared" si="0"/>
        <v>1054</v>
      </c>
      <c r="I11" s="327">
        <v>273</v>
      </c>
      <c r="J11" s="327">
        <v>317</v>
      </c>
      <c r="K11" s="327">
        <v>291</v>
      </c>
      <c r="L11" s="327">
        <v>304</v>
      </c>
      <c r="M11" s="556">
        <f t="shared" si="1"/>
        <v>912</v>
      </c>
      <c r="N11" s="599"/>
    </row>
    <row r="12" spans="1:14" ht="12" customHeight="1">
      <c r="A12" s="328"/>
      <c r="B12" s="127" t="s">
        <v>14</v>
      </c>
      <c r="C12" s="327">
        <v>2686</v>
      </c>
      <c r="D12" s="327">
        <v>3090</v>
      </c>
      <c r="E12" s="327">
        <v>974</v>
      </c>
      <c r="F12" s="327">
        <v>787</v>
      </c>
      <c r="G12" s="327">
        <v>529</v>
      </c>
      <c r="H12" s="552">
        <f t="shared" si="0"/>
        <v>2290</v>
      </c>
      <c r="I12" s="327">
        <v>800</v>
      </c>
      <c r="J12" s="327">
        <v>723</v>
      </c>
      <c r="K12" s="327">
        <v>1207</v>
      </c>
      <c r="L12" s="327">
        <v>1251</v>
      </c>
      <c r="M12" s="556">
        <f t="shared" si="1"/>
        <v>3181</v>
      </c>
      <c r="N12" s="599"/>
    </row>
    <row r="13" spans="1:14" ht="12" customHeight="1">
      <c r="A13" s="328"/>
      <c r="B13" s="127" t="s">
        <v>15</v>
      </c>
      <c r="C13" s="327">
        <v>801</v>
      </c>
      <c r="D13" s="327">
        <v>830</v>
      </c>
      <c r="E13" s="327">
        <v>155</v>
      </c>
      <c r="F13" s="327">
        <v>191</v>
      </c>
      <c r="G13" s="327">
        <v>249</v>
      </c>
      <c r="H13" s="552">
        <f t="shared" si="0"/>
        <v>595</v>
      </c>
      <c r="I13" s="327">
        <v>235</v>
      </c>
      <c r="J13" s="327">
        <v>174</v>
      </c>
      <c r="K13" s="327">
        <v>135</v>
      </c>
      <c r="L13" s="327">
        <v>247</v>
      </c>
      <c r="M13" s="556">
        <f t="shared" si="1"/>
        <v>556</v>
      </c>
      <c r="N13" s="599"/>
    </row>
    <row r="14" spans="1:14" ht="12" customHeight="1">
      <c r="A14" s="328"/>
      <c r="B14" s="127" t="s">
        <v>16</v>
      </c>
      <c r="C14" s="327">
        <v>731</v>
      </c>
      <c r="D14" s="327">
        <v>1400</v>
      </c>
      <c r="E14" s="327">
        <v>110</v>
      </c>
      <c r="F14" s="327">
        <v>115</v>
      </c>
      <c r="G14" s="327">
        <v>1099</v>
      </c>
      <c r="H14" s="552">
        <f t="shared" si="0"/>
        <v>1324</v>
      </c>
      <c r="I14" s="327">
        <v>76</v>
      </c>
      <c r="J14" s="327">
        <v>75</v>
      </c>
      <c r="K14" s="327">
        <v>68</v>
      </c>
      <c r="L14" s="327">
        <v>71</v>
      </c>
      <c r="M14" s="556">
        <f t="shared" si="1"/>
        <v>214</v>
      </c>
      <c r="N14" s="599"/>
    </row>
    <row r="15" spans="1:14" ht="12" customHeight="1">
      <c r="A15" s="328"/>
      <c r="B15" s="127" t="s">
        <v>19</v>
      </c>
      <c r="C15" s="327">
        <v>1902</v>
      </c>
      <c r="D15" s="327">
        <v>2549</v>
      </c>
      <c r="E15" s="327">
        <v>696</v>
      </c>
      <c r="F15" s="327">
        <v>675</v>
      </c>
      <c r="G15" s="327">
        <v>621</v>
      </c>
      <c r="H15" s="552">
        <f t="shared" si="0"/>
        <v>1992</v>
      </c>
      <c r="I15" s="327">
        <v>557</v>
      </c>
      <c r="J15" s="327">
        <v>778</v>
      </c>
      <c r="K15" s="327">
        <v>833</v>
      </c>
      <c r="L15" s="327">
        <v>1169</v>
      </c>
      <c r="M15" s="556">
        <f t="shared" si="1"/>
        <v>2780</v>
      </c>
      <c r="N15" s="599"/>
    </row>
    <row r="16" spans="1:14" ht="12" customHeight="1">
      <c r="A16" s="328"/>
      <c r="B16" s="127" t="s">
        <v>31</v>
      </c>
      <c r="C16" s="327">
        <v>933</v>
      </c>
      <c r="D16" s="327">
        <v>758</v>
      </c>
      <c r="E16" s="327">
        <v>194</v>
      </c>
      <c r="F16" s="327">
        <v>195</v>
      </c>
      <c r="G16" s="327">
        <v>127</v>
      </c>
      <c r="H16" s="552">
        <f t="shared" si="0"/>
        <v>516</v>
      </c>
      <c r="I16" s="327">
        <v>242</v>
      </c>
      <c r="J16" s="327">
        <v>238</v>
      </c>
      <c r="K16" s="327">
        <v>255</v>
      </c>
      <c r="L16" s="327">
        <v>247</v>
      </c>
      <c r="M16" s="556">
        <f t="shared" si="1"/>
        <v>740</v>
      </c>
      <c r="N16" s="599"/>
    </row>
    <row r="17" spans="1:14" ht="12" customHeight="1">
      <c r="A17" s="328"/>
      <c r="B17" s="127" t="s">
        <v>18</v>
      </c>
      <c r="C17" s="327">
        <v>20134</v>
      </c>
      <c r="D17" s="327">
        <v>15280</v>
      </c>
      <c r="E17" s="327">
        <v>4614</v>
      </c>
      <c r="F17" s="327">
        <v>3472</v>
      </c>
      <c r="G17" s="327">
        <v>3164</v>
      </c>
      <c r="H17" s="552">
        <f t="shared" si="0"/>
        <v>11250</v>
      </c>
      <c r="I17" s="327">
        <v>4030</v>
      </c>
      <c r="J17" s="327">
        <v>2843</v>
      </c>
      <c r="K17" s="327">
        <v>3450</v>
      </c>
      <c r="L17" s="327">
        <v>3439</v>
      </c>
      <c r="M17" s="556">
        <f t="shared" si="1"/>
        <v>9732</v>
      </c>
      <c r="N17" s="599"/>
    </row>
    <row r="18" spans="1:14" ht="12" customHeight="1">
      <c r="A18" s="328"/>
      <c r="B18" s="329" t="s">
        <v>20</v>
      </c>
      <c r="C18" s="327">
        <v>841</v>
      </c>
      <c r="D18" s="327">
        <f>D6-SUM(D7:D17)</f>
        <v>796</v>
      </c>
      <c r="E18" s="327">
        <f>E6-SUM(E7:E17)</f>
        <v>153</v>
      </c>
      <c r="F18" s="327">
        <f>F6-SUM(F7:F17)</f>
        <v>183</v>
      </c>
      <c r="G18" s="327">
        <f>G6-SUM(G7:G17)</f>
        <v>258</v>
      </c>
      <c r="H18" s="553">
        <f t="shared" si="0"/>
        <v>594</v>
      </c>
      <c r="I18" s="327">
        <f>I6-SUM(I7:I17)</f>
        <v>202</v>
      </c>
      <c r="J18" s="327">
        <f>J6-SUM(J7:J17)</f>
        <v>271</v>
      </c>
      <c r="K18" s="327">
        <f>K6-SUM(K7:K17)</f>
        <v>410</v>
      </c>
      <c r="L18" s="327">
        <f>L6-SUM(L7:L17)</f>
        <v>561</v>
      </c>
      <c r="M18" s="556">
        <f t="shared" si="1"/>
        <v>1242</v>
      </c>
      <c r="N18" s="599"/>
    </row>
    <row r="19" spans="1:14" ht="12" customHeight="1">
      <c r="A19" s="93" t="s">
        <v>126</v>
      </c>
      <c r="B19" s="329"/>
      <c r="C19" s="326">
        <v>4412</v>
      </c>
      <c r="D19" s="326">
        <v>2904</v>
      </c>
      <c r="E19" s="326">
        <v>506</v>
      </c>
      <c r="F19" s="326">
        <v>698</v>
      </c>
      <c r="G19" s="326">
        <v>844</v>
      </c>
      <c r="H19" s="330">
        <f t="shared" si="0"/>
        <v>2048</v>
      </c>
      <c r="I19" s="326">
        <f>D19-H19</f>
        <v>856</v>
      </c>
      <c r="J19" s="326">
        <v>1089</v>
      </c>
      <c r="K19" s="326">
        <v>942</v>
      </c>
      <c r="L19" s="326">
        <v>1129</v>
      </c>
      <c r="M19" s="330">
        <f t="shared" si="1"/>
        <v>3160</v>
      </c>
      <c r="N19" s="599"/>
    </row>
    <row r="20" spans="1:14" ht="12" customHeight="1">
      <c r="A20" s="93"/>
      <c r="B20" s="329" t="s">
        <v>147</v>
      </c>
      <c r="C20" s="327">
        <v>267</v>
      </c>
      <c r="D20" s="327">
        <v>202</v>
      </c>
      <c r="E20" s="327">
        <v>14</v>
      </c>
      <c r="F20" s="327">
        <v>52</v>
      </c>
      <c r="G20" s="327">
        <v>72</v>
      </c>
      <c r="H20" s="552">
        <f t="shared" si="0"/>
        <v>138</v>
      </c>
      <c r="I20" s="327">
        <f aca="true" t="shared" si="2" ref="I20:I49">D20-H20</f>
        <v>64</v>
      </c>
      <c r="J20" s="327">
        <v>44</v>
      </c>
      <c r="K20" s="327">
        <v>25</v>
      </c>
      <c r="L20" s="327">
        <v>97</v>
      </c>
      <c r="M20" s="556">
        <f t="shared" si="1"/>
        <v>166</v>
      </c>
      <c r="N20" s="599"/>
    </row>
    <row r="21" spans="1:14" ht="16.5" customHeight="1">
      <c r="A21" s="328"/>
      <c r="B21" s="329" t="s">
        <v>400</v>
      </c>
      <c r="C21" s="327">
        <v>143</v>
      </c>
      <c r="D21" s="327">
        <v>252</v>
      </c>
      <c r="E21" s="327">
        <v>33</v>
      </c>
      <c r="F21" s="327">
        <v>52</v>
      </c>
      <c r="G21" s="327">
        <v>78</v>
      </c>
      <c r="H21" s="552">
        <f t="shared" si="0"/>
        <v>163</v>
      </c>
      <c r="I21" s="327">
        <f t="shared" si="2"/>
        <v>89</v>
      </c>
      <c r="J21" s="327">
        <v>24</v>
      </c>
      <c r="K21" s="327">
        <v>56</v>
      </c>
      <c r="L21" s="327">
        <v>65</v>
      </c>
      <c r="M21" s="556">
        <f t="shared" si="1"/>
        <v>145</v>
      </c>
      <c r="N21" s="599"/>
    </row>
    <row r="22" spans="1:14" ht="12" customHeight="1">
      <c r="A22" s="328"/>
      <c r="B22" s="329" t="s">
        <v>23</v>
      </c>
      <c r="C22" s="327">
        <v>479</v>
      </c>
      <c r="D22" s="327">
        <v>328</v>
      </c>
      <c r="E22" s="327">
        <v>64</v>
      </c>
      <c r="F22" s="327">
        <v>100</v>
      </c>
      <c r="G22" s="327">
        <v>85</v>
      </c>
      <c r="H22" s="552">
        <f t="shared" si="0"/>
        <v>249</v>
      </c>
      <c r="I22" s="327">
        <f t="shared" si="2"/>
        <v>79</v>
      </c>
      <c r="J22" s="327">
        <v>197</v>
      </c>
      <c r="K22" s="327">
        <v>129</v>
      </c>
      <c r="L22" s="327">
        <v>92</v>
      </c>
      <c r="M22" s="556">
        <f t="shared" si="1"/>
        <v>418</v>
      </c>
      <c r="N22" s="599"/>
    </row>
    <row r="23" spans="1:14" ht="12" customHeight="1">
      <c r="A23" s="328"/>
      <c r="B23" s="329" t="s">
        <v>30</v>
      </c>
      <c r="C23" s="327">
        <v>250</v>
      </c>
      <c r="D23" s="327">
        <v>320</v>
      </c>
      <c r="E23" s="327">
        <v>42</v>
      </c>
      <c r="F23" s="327">
        <v>92</v>
      </c>
      <c r="G23" s="327">
        <v>74</v>
      </c>
      <c r="H23" s="552">
        <f t="shared" si="0"/>
        <v>208</v>
      </c>
      <c r="I23" s="327">
        <f t="shared" si="2"/>
        <v>112</v>
      </c>
      <c r="J23" s="327">
        <v>233</v>
      </c>
      <c r="K23" s="327">
        <v>88</v>
      </c>
      <c r="L23" s="327">
        <v>132</v>
      </c>
      <c r="M23" s="556">
        <f t="shared" si="1"/>
        <v>453</v>
      </c>
      <c r="N23" s="599"/>
    </row>
    <row r="24" spans="1:14" ht="12" customHeight="1">
      <c r="A24" s="328"/>
      <c r="B24" s="329" t="s">
        <v>219</v>
      </c>
      <c r="C24" s="327">
        <v>164</v>
      </c>
      <c r="D24" s="327">
        <v>198</v>
      </c>
      <c r="E24" s="327">
        <v>27</v>
      </c>
      <c r="F24" s="327">
        <v>36</v>
      </c>
      <c r="G24" s="327">
        <v>69</v>
      </c>
      <c r="H24" s="552">
        <f t="shared" si="0"/>
        <v>132</v>
      </c>
      <c r="I24" s="327">
        <f t="shared" si="2"/>
        <v>66</v>
      </c>
      <c r="J24" s="327">
        <v>52</v>
      </c>
      <c r="K24" s="327">
        <v>95</v>
      </c>
      <c r="L24" s="327">
        <v>64</v>
      </c>
      <c r="M24" s="556">
        <f t="shared" si="1"/>
        <v>211</v>
      </c>
      <c r="N24" s="599"/>
    </row>
    <row r="25" spans="1:14" ht="12" customHeight="1">
      <c r="A25" s="328"/>
      <c r="B25" s="329" t="s">
        <v>243</v>
      </c>
      <c r="C25" s="327">
        <v>133</v>
      </c>
      <c r="D25" s="327">
        <v>168</v>
      </c>
      <c r="E25" s="327">
        <v>40</v>
      </c>
      <c r="F25" s="327">
        <v>78</v>
      </c>
      <c r="G25" s="327">
        <v>1</v>
      </c>
      <c r="H25" s="552">
        <f t="shared" si="0"/>
        <v>119</v>
      </c>
      <c r="I25" s="327">
        <f t="shared" si="2"/>
        <v>49</v>
      </c>
      <c r="J25" s="327">
        <v>24</v>
      </c>
      <c r="K25" s="327">
        <v>53</v>
      </c>
      <c r="L25" s="327">
        <v>33</v>
      </c>
      <c r="M25" s="556">
        <f t="shared" si="1"/>
        <v>110</v>
      </c>
      <c r="N25" s="599"/>
    </row>
    <row r="26" spans="1:14" ht="12" customHeight="1">
      <c r="A26" s="328"/>
      <c r="B26" s="329" t="s">
        <v>26</v>
      </c>
      <c r="C26" s="327">
        <v>242</v>
      </c>
      <c r="D26" s="327">
        <v>323</v>
      </c>
      <c r="E26" s="327">
        <v>28</v>
      </c>
      <c r="F26" s="327">
        <v>57</v>
      </c>
      <c r="G26" s="327">
        <v>101</v>
      </c>
      <c r="H26" s="552">
        <f t="shared" si="0"/>
        <v>186</v>
      </c>
      <c r="I26" s="327">
        <f t="shared" si="2"/>
        <v>137</v>
      </c>
      <c r="J26" s="327">
        <v>101</v>
      </c>
      <c r="K26" s="327">
        <v>106</v>
      </c>
      <c r="L26" s="327">
        <v>123</v>
      </c>
      <c r="M26" s="556">
        <f t="shared" si="1"/>
        <v>330</v>
      </c>
      <c r="N26" s="599"/>
    </row>
    <row r="27" spans="1:14" ht="12" customHeight="1">
      <c r="A27" s="328"/>
      <c r="B27" s="329" t="s">
        <v>220</v>
      </c>
      <c r="C27" s="327">
        <v>415</v>
      </c>
      <c r="D27" s="327">
        <v>225</v>
      </c>
      <c r="E27" s="327">
        <v>68</v>
      </c>
      <c r="F27" s="327">
        <v>38</v>
      </c>
      <c r="G27" s="327">
        <v>44</v>
      </c>
      <c r="H27" s="552">
        <f t="shared" si="0"/>
        <v>150</v>
      </c>
      <c r="I27" s="327">
        <f t="shared" si="2"/>
        <v>75</v>
      </c>
      <c r="J27" s="327">
        <v>91</v>
      </c>
      <c r="K27" s="327">
        <v>104</v>
      </c>
      <c r="L27" s="327">
        <v>107</v>
      </c>
      <c r="M27" s="556">
        <f t="shared" si="1"/>
        <v>302</v>
      </c>
      <c r="N27" s="599"/>
    </row>
    <row r="28" spans="1:14" ht="12" customHeight="1">
      <c r="A28" s="328"/>
      <c r="B28" s="329" t="s">
        <v>65</v>
      </c>
      <c r="C28" s="327">
        <v>1820</v>
      </c>
      <c r="D28" s="327">
        <v>184</v>
      </c>
      <c r="E28" s="327">
        <v>31</v>
      </c>
      <c r="F28" s="327">
        <v>55</v>
      </c>
      <c r="G28" s="327">
        <v>50</v>
      </c>
      <c r="H28" s="552">
        <f t="shared" si="0"/>
        <v>136</v>
      </c>
      <c r="I28" s="327">
        <f t="shared" si="2"/>
        <v>48</v>
      </c>
      <c r="J28" s="327">
        <v>54</v>
      </c>
      <c r="K28" s="327">
        <v>131</v>
      </c>
      <c r="L28" s="327">
        <v>83</v>
      </c>
      <c r="M28" s="556">
        <f t="shared" si="1"/>
        <v>268</v>
      </c>
      <c r="N28" s="599"/>
    </row>
    <row r="29" spans="1:14" ht="12" customHeight="1">
      <c r="A29" s="328"/>
      <c r="B29" s="329" t="s">
        <v>20</v>
      </c>
      <c r="C29" s="327">
        <v>499</v>
      </c>
      <c r="D29" s="327">
        <f>D19-SUM(D20:D28)</f>
        <v>704</v>
      </c>
      <c r="E29" s="327">
        <f aca="true" t="shared" si="3" ref="E29:L29">E19-SUM(E20:E28)</f>
        <v>159</v>
      </c>
      <c r="F29" s="327">
        <f t="shared" si="3"/>
        <v>138</v>
      </c>
      <c r="G29" s="327">
        <f t="shared" si="3"/>
        <v>270</v>
      </c>
      <c r="H29" s="552">
        <f t="shared" si="0"/>
        <v>567</v>
      </c>
      <c r="I29" s="327">
        <f t="shared" si="3"/>
        <v>137</v>
      </c>
      <c r="J29" s="327">
        <f t="shared" si="3"/>
        <v>269</v>
      </c>
      <c r="K29" s="327">
        <f t="shared" si="3"/>
        <v>155</v>
      </c>
      <c r="L29" s="327">
        <f t="shared" si="3"/>
        <v>333</v>
      </c>
      <c r="M29" s="556">
        <f t="shared" si="1"/>
        <v>757</v>
      </c>
      <c r="N29" s="599"/>
    </row>
    <row r="30" spans="1:14" ht="12" customHeight="1">
      <c r="A30" s="93" t="s">
        <v>127</v>
      </c>
      <c r="B30" s="329"/>
      <c r="C30" s="326">
        <v>9826</v>
      </c>
      <c r="D30" s="326">
        <v>10516</v>
      </c>
      <c r="E30" s="326">
        <v>2151</v>
      </c>
      <c r="F30" s="326">
        <v>2626</v>
      </c>
      <c r="G30" s="326">
        <v>2785</v>
      </c>
      <c r="H30" s="331">
        <f t="shared" si="0"/>
        <v>7562</v>
      </c>
      <c r="I30" s="326">
        <f t="shared" si="2"/>
        <v>2954</v>
      </c>
      <c r="J30" s="326">
        <v>2307</v>
      </c>
      <c r="K30" s="326">
        <v>2680</v>
      </c>
      <c r="L30" s="326">
        <v>2913</v>
      </c>
      <c r="M30" s="330">
        <f t="shared" si="1"/>
        <v>7900</v>
      </c>
      <c r="N30" s="599"/>
    </row>
    <row r="31" spans="1:14" ht="12" customHeight="1">
      <c r="A31" s="328"/>
      <c r="B31" s="329" t="s">
        <v>74</v>
      </c>
      <c r="C31" s="327">
        <v>167</v>
      </c>
      <c r="D31" s="327">
        <v>103</v>
      </c>
      <c r="E31" s="327">
        <v>36</v>
      </c>
      <c r="F31" s="327">
        <v>27</v>
      </c>
      <c r="G31" s="327">
        <v>17</v>
      </c>
      <c r="H31" s="552">
        <f t="shared" si="0"/>
        <v>80</v>
      </c>
      <c r="I31" s="327">
        <f t="shared" si="2"/>
        <v>23</v>
      </c>
      <c r="J31" s="327">
        <v>17</v>
      </c>
      <c r="K31" s="327">
        <v>16</v>
      </c>
      <c r="L31" s="327">
        <v>19</v>
      </c>
      <c r="M31" s="556">
        <f t="shared" si="1"/>
        <v>52</v>
      </c>
      <c r="N31" s="599"/>
    </row>
    <row r="32" spans="1:14" s="434" customFormat="1" ht="12" customHeight="1">
      <c r="A32" s="432"/>
      <c r="B32" s="433" t="s">
        <v>94</v>
      </c>
      <c r="C32" s="327">
        <v>93</v>
      </c>
      <c r="D32" s="327">
        <v>21</v>
      </c>
      <c r="E32" s="327">
        <v>7</v>
      </c>
      <c r="F32" s="327">
        <v>12</v>
      </c>
      <c r="G32" s="327">
        <v>1</v>
      </c>
      <c r="H32" s="554">
        <f t="shared" si="0"/>
        <v>20</v>
      </c>
      <c r="I32" s="327">
        <f t="shared" si="2"/>
        <v>1</v>
      </c>
      <c r="J32" s="327">
        <v>12</v>
      </c>
      <c r="K32" s="327">
        <v>24</v>
      </c>
      <c r="L32" s="327">
        <v>18</v>
      </c>
      <c r="M32" s="557">
        <f t="shared" si="1"/>
        <v>54</v>
      </c>
      <c r="N32" s="599"/>
    </row>
    <row r="33" spans="1:14" ht="12" customHeight="1">
      <c r="A33" s="328"/>
      <c r="B33" s="329" t="s">
        <v>24</v>
      </c>
      <c r="C33" s="327">
        <v>246</v>
      </c>
      <c r="D33" s="327">
        <v>222</v>
      </c>
      <c r="E33" s="327">
        <v>57</v>
      </c>
      <c r="F33" s="327">
        <v>46</v>
      </c>
      <c r="G33" s="327">
        <v>31</v>
      </c>
      <c r="H33" s="552">
        <f t="shared" si="0"/>
        <v>134</v>
      </c>
      <c r="I33" s="327">
        <f t="shared" si="2"/>
        <v>88</v>
      </c>
      <c r="J33" s="327">
        <v>99</v>
      </c>
      <c r="K33" s="327">
        <v>124</v>
      </c>
      <c r="L33" s="327">
        <v>37</v>
      </c>
      <c r="M33" s="556">
        <f t="shared" si="1"/>
        <v>260</v>
      </c>
      <c r="N33" s="599"/>
    </row>
    <row r="34" spans="1:14" ht="12" customHeight="1">
      <c r="A34" s="328"/>
      <c r="B34" s="329" t="s">
        <v>173</v>
      </c>
      <c r="C34" s="327">
        <v>3451</v>
      </c>
      <c r="D34" s="327">
        <v>3587</v>
      </c>
      <c r="E34" s="327">
        <v>709</v>
      </c>
      <c r="F34" s="327">
        <v>1001</v>
      </c>
      <c r="G34" s="327">
        <v>989</v>
      </c>
      <c r="H34" s="552">
        <f t="shared" si="0"/>
        <v>2699</v>
      </c>
      <c r="I34" s="327">
        <f t="shared" si="2"/>
        <v>888</v>
      </c>
      <c r="J34" s="327">
        <v>791</v>
      </c>
      <c r="K34" s="327">
        <v>896</v>
      </c>
      <c r="L34" s="327">
        <v>862</v>
      </c>
      <c r="M34" s="556">
        <f t="shared" si="1"/>
        <v>2549</v>
      </c>
      <c r="N34" s="599"/>
    </row>
    <row r="35" spans="1:14" s="434" customFormat="1" ht="12" customHeight="1">
      <c r="A35" s="432"/>
      <c r="B35" s="433" t="s">
        <v>241</v>
      </c>
      <c r="C35" s="327">
        <v>305</v>
      </c>
      <c r="D35" s="327">
        <v>235</v>
      </c>
      <c r="E35" s="327">
        <v>48</v>
      </c>
      <c r="F35" s="327">
        <v>52</v>
      </c>
      <c r="G35" s="327">
        <v>75</v>
      </c>
      <c r="H35" s="554">
        <f t="shared" si="0"/>
        <v>175</v>
      </c>
      <c r="I35" s="327">
        <f t="shared" si="2"/>
        <v>60</v>
      </c>
      <c r="J35" s="327">
        <v>55</v>
      </c>
      <c r="K35" s="327">
        <v>54</v>
      </c>
      <c r="L35" s="327">
        <v>67</v>
      </c>
      <c r="M35" s="557">
        <f t="shared" si="1"/>
        <v>176</v>
      </c>
      <c r="N35" s="599"/>
    </row>
    <row r="36" spans="1:14" ht="12" customHeight="1">
      <c r="A36" s="328"/>
      <c r="B36" s="329" t="s">
        <v>77</v>
      </c>
      <c r="C36" s="327">
        <v>51</v>
      </c>
      <c r="D36" s="327">
        <v>81</v>
      </c>
      <c r="E36" s="327">
        <v>6</v>
      </c>
      <c r="F36" s="327">
        <v>11</v>
      </c>
      <c r="G36" s="327">
        <v>30</v>
      </c>
      <c r="H36" s="552">
        <f t="shared" si="0"/>
        <v>47</v>
      </c>
      <c r="I36" s="327">
        <f t="shared" si="2"/>
        <v>34</v>
      </c>
      <c r="J36" s="327">
        <v>16</v>
      </c>
      <c r="K36" s="327">
        <v>4</v>
      </c>
      <c r="L36" s="327">
        <v>7</v>
      </c>
      <c r="M36" s="556">
        <f t="shared" si="1"/>
        <v>27</v>
      </c>
      <c r="N36" s="599"/>
    </row>
    <row r="37" spans="1:14" ht="12" customHeight="1">
      <c r="A37" s="328"/>
      <c r="B37" s="329" t="s">
        <v>17</v>
      </c>
      <c r="C37" s="327">
        <v>2022</v>
      </c>
      <c r="D37" s="327">
        <v>2321</v>
      </c>
      <c r="E37" s="327">
        <v>400</v>
      </c>
      <c r="F37" s="327">
        <v>535</v>
      </c>
      <c r="G37" s="327">
        <v>616</v>
      </c>
      <c r="H37" s="552">
        <f t="shared" si="0"/>
        <v>1551</v>
      </c>
      <c r="I37" s="327">
        <f t="shared" si="2"/>
        <v>770</v>
      </c>
      <c r="J37" s="327">
        <v>416</v>
      </c>
      <c r="K37" s="327">
        <v>466</v>
      </c>
      <c r="L37" s="327">
        <v>442</v>
      </c>
      <c r="M37" s="556">
        <f t="shared" si="1"/>
        <v>1324</v>
      </c>
      <c r="N37" s="599"/>
    </row>
    <row r="38" spans="1:14" ht="12" customHeight="1">
      <c r="A38" s="328"/>
      <c r="B38" s="329" t="s">
        <v>25</v>
      </c>
      <c r="C38" s="327">
        <v>769</v>
      </c>
      <c r="D38" s="327">
        <v>921</v>
      </c>
      <c r="E38" s="327">
        <v>178</v>
      </c>
      <c r="F38" s="327">
        <v>235</v>
      </c>
      <c r="G38" s="327">
        <v>214</v>
      </c>
      <c r="H38" s="552">
        <f t="shared" si="0"/>
        <v>627</v>
      </c>
      <c r="I38" s="327">
        <f t="shared" si="2"/>
        <v>294</v>
      </c>
      <c r="J38" s="327">
        <v>177</v>
      </c>
      <c r="K38" s="327">
        <v>190</v>
      </c>
      <c r="L38" s="327">
        <v>161</v>
      </c>
      <c r="M38" s="556">
        <f t="shared" si="1"/>
        <v>528</v>
      </c>
      <c r="N38" s="599"/>
    </row>
    <row r="39" spans="1:14" ht="12" customHeight="1">
      <c r="A39" s="328"/>
      <c r="B39" s="329" t="s">
        <v>164</v>
      </c>
      <c r="C39" s="327">
        <v>2146</v>
      </c>
      <c r="D39" s="327">
        <v>2553</v>
      </c>
      <c r="E39" s="327">
        <v>616</v>
      </c>
      <c r="F39" s="327">
        <v>600</v>
      </c>
      <c r="G39" s="327">
        <v>650</v>
      </c>
      <c r="H39" s="552">
        <f t="shared" si="0"/>
        <v>1866</v>
      </c>
      <c r="I39" s="327">
        <f t="shared" si="2"/>
        <v>687</v>
      </c>
      <c r="J39" s="327">
        <v>583</v>
      </c>
      <c r="K39" s="327">
        <v>713</v>
      </c>
      <c r="L39" s="327">
        <v>1136</v>
      </c>
      <c r="M39" s="556">
        <f t="shared" si="1"/>
        <v>2432</v>
      </c>
      <c r="N39" s="599"/>
    </row>
    <row r="40" spans="1:14" s="434" customFormat="1" ht="12" customHeight="1">
      <c r="A40" s="432"/>
      <c r="B40" s="433" t="s">
        <v>82</v>
      </c>
      <c r="C40" s="327">
        <v>41</v>
      </c>
      <c r="D40" s="327">
        <v>20</v>
      </c>
      <c r="E40" s="327">
        <v>6</v>
      </c>
      <c r="F40" s="327">
        <v>2</v>
      </c>
      <c r="G40" s="327">
        <v>7</v>
      </c>
      <c r="H40" s="554">
        <f t="shared" si="0"/>
        <v>15</v>
      </c>
      <c r="I40" s="327">
        <f t="shared" si="2"/>
        <v>5</v>
      </c>
      <c r="J40" s="327">
        <v>9</v>
      </c>
      <c r="K40" s="327">
        <v>1</v>
      </c>
      <c r="L40" s="327">
        <v>8</v>
      </c>
      <c r="M40" s="557">
        <f t="shared" si="1"/>
        <v>18</v>
      </c>
      <c r="N40" s="599"/>
    </row>
    <row r="41" spans="1:14" ht="12" customHeight="1">
      <c r="A41" s="328"/>
      <c r="B41" s="329" t="s">
        <v>20</v>
      </c>
      <c r="C41" s="327">
        <v>535</v>
      </c>
      <c r="D41" s="327">
        <f>D30-SUM(D31:D40)</f>
        <v>452</v>
      </c>
      <c r="E41" s="327">
        <f>E30-SUM(E31:E40)</f>
        <v>88</v>
      </c>
      <c r="F41" s="327">
        <f>F30-SUM(F31:F40)</f>
        <v>105</v>
      </c>
      <c r="G41" s="327">
        <f>G30-SUM(G31:G40)</f>
        <v>155</v>
      </c>
      <c r="H41" s="552">
        <f t="shared" si="0"/>
        <v>348</v>
      </c>
      <c r="I41" s="327">
        <f>I30-SUM(I31:I40)</f>
        <v>104</v>
      </c>
      <c r="J41" s="327">
        <f>J30-SUM(J31:J40)</f>
        <v>132</v>
      </c>
      <c r="K41" s="327">
        <f>K30-SUM(K31:K40)</f>
        <v>192</v>
      </c>
      <c r="L41" s="327">
        <f>L30-SUM(L31:L40)</f>
        <v>156</v>
      </c>
      <c r="M41" s="556">
        <f t="shared" si="1"/>
        <v>480</v>
      </c>
      <c r="N41" s="599"/>
    </row>
    <row r="42" spans="1:14" ht="12" customHeight="1">
      <c r="A42" s="93" t="s">
        <v>128</v>
      </c>
      <c r="B42" s="329"/>
      <c r="C42" s="326">
        <v>4379</v>
      </c>
      <c r="D42" s="326">
        <v>5069</v>
      </c>
      <c r="E42" s="326">
        <v>1113</v>
      </c>
      <c r="F42" s="326">
        <v>1423</v>
      </c>
      <c r="G42" s="326">
        <v>1378</v>
      </c>
      <c r="H42" s="331">
        <f t="shared" si="0"/>
        <v>3914</v>
      </c>
      <c r="I42" s="326">
        <f t="shared" si="2"/>
        <v>1155</v>
      </c>
      <c r="J42" s="326">
        <v>1399</v>
      </c>
      <c r="K42" s="326">
        <v>1592</v>
      </c>
      <c r="L42" s="326">
        <v>2006</v>
      </c>
      <c r="M42" s="326">
        <f t="shared" si="1"/>
        <v>4997</v>
      </c>
      <c r="N42" s="599"/>
    </row>
    <row r="43" spans="1:14" ht="12" customHeight="1">
      <c r="A43" s="328"/>
      <c r="B43" s="329" t="s">
        <v>22</v>
      </c>
      <c r="C43" s="327">
        <v>136</v>
      </c>
      <c r="D43" s="327">
        <v>218</v>
      </c>
      <c r="E43" s="327">
        <v>46</v>
      </c>
      <c r="F43" s="327">
        <v>91</v>
      </c>
      <c r="G43" s="327">
        <v>48</v>
      </c>
      <c r="H43" s="552">
        <f t="shared" si="0"/>
        <v>185</v>
      </c>
      <c r="I43" s="327">
        <f t="shared" si="2"/>
        <v>33</v>
      </c>
      <c r="J43" s="327">
        <v>41</v>
      </c>
      <c r="K43" s="327">
        <v>33</v>
      </c>
      <c r="L43" s="327">
        <v>28</v>
      </c>
      <c r="M43" s="556">
        <f t="shared" si="1"/>
        <v>102</v>
      </c>
      <c r="N43" s="599"/>
    </row>
    <row r="44" spans="1:14" s="434" customFormat="1" ht="12" customHeight="1">
      <c r="A44" s="432"/>
      <c r="B44" s="433" t="s">
        <v>28</v>
      </c>
      <c r="C44" s="327">
        <v>3926</v>
      </c>
      <c r="D44" s="327">
        <v>4624</v>
      </c>
      <c r="E44" s="327">
        <v>1024</v>
      </c>
      <c r="F44" s="327">
        <v>1265</v>
      </c>
      <c r="G44" s="327">
        <v>1269</v>
      </c>
      <c r="H44" s="554">
        <f t="shared" si="0"/>
        <v>3558</v>
      </c>
      <c r="I44" s="327">
        <f t="shared" si="2"/>
        <v>1066</v>
      </c>
      <c r="J44" s="327">
        <v>1300</v>
      </c>
      <c r="K44" s="327">
        <v>1497</v>
      </c>
      <c r="L44" s="327">
        <v>1920</v>
      </c>
      <c r="M44" s="557">
        <f t="shared" si="1"/>
        <v>4717</v>
      </c>
      <c r="N44" s="599"/>
    </row>
    <row r="45" spans="1:14" s="434" customFormat="1" ht="12" customHeight="1">
      <c r="A45" s="432"/>
      <c r="B45" s="433" t="s">
        <v>244</v>
      </c>
      <c r="C45" s="327">
        <v>119</v>
      </c>
      <c r="D45" s="327">
        <v>72</v>
      </c>
      <c r="E45" s="327">
        <v>21</v>
      </c>
      <c r="F45" s="327">
        <v>28</v>
      </c>
      <c r="G45" s="327">
        <v>9</v>
      </c>
      <c r="H45" s="554">
        <f t="shared" si="0"/>
        <v>58</v>
      </c>
      <c r="I45" s="327">
        <f t="shared" si="2"/>
        <v>14</v>
      </c>
      <c r="J45" s="327">
        <v>19</v>
      </c>
      <c r="K45" s="327">
        <v>25</v>
      </c>
      <c r="L45" s="327">
        <v>19</v>
      </c>
      <c r="M45" s="557">
        <f t="shared" si="1"/>
        <v>63</v>
      </c>
      <c r="N45" s="599"/>
    </row>
    <row r="46" spans="1:14" ht="12" customHeight="1">
      <c r="A46" s="328"/>
      <c r="B46" s="329" t="s">
        <v>20</v>
      </c>
      <c r="C46" s="327">
        <v>198</v>
      </c>
      <c r="D46" s="327">
        <f>D42-SUM(D43:D45)</f>
        <v>155</v>
      </c>
      <c r="E46" s="327">
        <f aca="true" t="shared" si="4" ref="E46:L46">E42-SUM(E43:E45)</f>
        <v>22</v>
      </c>
      <c r="F46" s="327">
        <f t="shared" si="4"/>
        <v>39</v>
      </c>
      <c r="G46" s="327">
        <f t="shared" si="4"/>
        <v>52</v>
      </c>
      <c r="H46" s="552">
        <f t="shared" si="0"/>
        <v>113</v>
      </c>
      <c r="I46" s="327">
        <f t="shared" si="4"/>
        <v>42</v>
      </c>
      <c r="J46" s="327">
        <f t="shared" si="4"/>
        <v>39</v>
      </c>
      <c r="K46" s="327">
        <f t="shared" si="4"/>
        <v>37</v>
      </c>
      <c r="L46" s="327">
        <f t="shared" si="4"/>
        <v>39</v>
      </c>
      <c r="M46" s="556">
        <f t="shared" si="1"/>
        <v>115</v>
      </c>
      <c r="N46" s="599"/>
    </row>
    <row r="47" spans="1:14" ht="12" customHeight="1">
      <c r="A47" s="93" t="s">
        <v>129</v>
      </c>
      <c r="B47" s="329"/>
      <c r="C47" s="326">
        <v>262</v>
      </c>
      <c r="D47" s="326">
        <v>228</v>
      </c>
      <c r="E47" s="326">
        <v>48</v>
      </c>
      <c r="F47" s="326">
        <v>35</v>
      </c>
      <c r="G47" s="326">
        <v>75</v>
      </c>
      <c r="H47" s="332">
        <f t="shared" si="0"/>
        <v>158</v>
      </c>
      <c r="I47" s="326">
        <f t="shared" si="2"/>
        <v>70</v>
      </c>
      <c r="J47" s="326">
        <v>60</v>
      </c>
      <c r="K47" s="326">
        <v>108</v>
      </c>
      <c r="L47" s="326">
        <v>67</v>
      </c>
      <c r="M47" s="333">
        <f t="shared" si="1"/>
        <v>235</v>
      </c>
      <c r="N47" s="599"/>
    </row>
    <row r="48" spans="1:14" ht="12" customHeight="1">
      <c r="A48" s="328"/>
      <c r="B48" s="329" t="s">
        <v>21</v>
      </c>
      <c r="C48" s="327">
        <v>201</v>
      </c>
      <c r="D48" s="327">
        <v>171</v>
      </c>
      <c r="E48" s="327">
        <v>37</v>
      </c>
      <c r="F48" s="327">
        <v>22</v>
      </c>
      <c r="G48" s="327">
        <v>62</v>
      </c>
      <c r="H48" s="552">
        <f t="shared" si="0"/>
        <v>121</v>
      </c>
      <c r="I48" s="327">
        <f t="shared" si="2"/>
        <v>50</v>
      </c>
      <c r="J48" s="327">
        <v>53</v>
      </c>
      <c r="K48" s="327">
        <v>90</v>
      </c>
      <c r="L48" s="327">
        <v>49</v>
      </c>
      <c r="M48" s="556">
        <f t="shared" si="1"/>
        <v>192</v>
      </c>
      <c r="N48" s="599"/>
    </row>
    <row r="49" spans="1:14" s="434" customFormat="1" ht="12" customHeight="1">
      <c r="A49" s="432"/>
      <c r="B49" s="452" t="s">
        <v>242</v>
      </c>
      <c r="C49" s="327">
        <v>20</v>
      </c>
      <c r="D49" s="327">
        <v>17</v>
      </c>
      <c r="E49" s="327">
        <v>5</v>
      </c>
      <c r="F49" s="327">
        <v>2</v>
      </c>
      <c r="G49" s="327">
        <v>6</v>
      </c>
      <c r="H49" s="554">
        <f t="shared" si="0"/>
        <v>13</v>
      </c>
      <c r="I49" s="327">
        <f t="shared" si="2"/>
        <v>4</v>
      </c>
      <c r="J49" s="327">
        <v>5</v>
      </c>
      <c r="K49" s="327">
        <v>13</v>
      </c>
      <c r="L49" s="327">
        <v>3</v>
      </c>
      <c r="M49" s="557">
        <f t="shared" si="1"/>
        <v>21</v>
      </c>
      <c r="N49" s="599"/>
    </row>
    <row r="50" spans="1:14" ht="12" customHeight="1">
      <c r="A50" s="334"/>
      <c r="B50" s="335" t="s">
        <v>20</v>
      </c>
      <c r="C50" s="336">
        <v>41</v>
      </c>
      <c r="D50" s="336">
        <f aca="true" t="shared" si="5" ref="D50:L50">D47-SUM(D48:D49)</f>
        <v>40</v>
      </c>
      <c r="E50" s="336">
        <f t="shared" si="5"/>
        <v>6</v>
      </c>
      <c r="F50" s="336">
        <f t="shared" si="5"/>
        <v>11</v>
      </c>
      <c r="G50" s="336">
        <f t="shared" si="5"/>
        <v>7</v>
      </c>
      <c r="H50" s="555">
        <f t="shared" si="0"/>
        <v>24</v>
      </c>
      <c r="I50" s="336">
        <f t="shared" si="5"/>
        <v>16</v>
      </c>
      <c r="J50" s="336">
        <f t="shared" si="5"/>
        <v>2</v>
      </c>
      <c r="K50" s="336">
        <f t="shared" si="5"/>
        <v>5</v>
      </c>
      <c r="L50" s="336">
        <f t="shared" si="5"/>
        <v>15</v>
      </c>
      <c r="M50" s="558">
        <f t="shared" si="1"/>
        <v>22</v>
      </c>
      <c r="N50" s="599"/>
    </row>
    <row r="51" spans="1:14" ht="16.5" customHeight="1">
      <c r="A51" s="77" t="s">
        <v>401</v>
      </c>
      <c r="B51" s="54"/>
      <c r="C51" s="54" t="s">
        <v>402</v>
      </c>
      <c r="D51" s="54" t="s">
        <v>403</v>
      </c>
      <c r="E51" s="54" t="s">
        <v>411</v>
      </c>
      <c r="F51" s="60"/>
      <c r="G51" s="60"/>
      <c r="H51" s="60"/>
      <c r="I51" s="60"/>
      <c r="J51" s="60"/>
      <c r="K51" s="60"/>
      <c r="L51" s="60"/>
      <c r="M51" s="60"/>
      <c r="N51" s="599"/>
    </row>
    <row r="52" spans="1:14" ht="12" customHeight="1">
      <c r="A52" s="39"/>
      <c r="N52" s="70"/>
    </row>
    <row r="53" spans="2:4" ht="12.75">
      <c r="B53" s="20"/>
      <c r="C53" s="32"/>
      <c r="D53" s="32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 horizontalCentered="1"/>
  <pageMargins left="0.25" right="0.25" top="0.5" bottom="0" header="0.5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zoomScalePageLayoutView="0" workbookViewId="0" topLeftCell="E1">
      <selection activeCell="G17" sqref="G17"/>
    </sheetView>
  </sheetViews>
  <sheetFormatPr defaultColWidth="9.140625" defaultRowHeight="12.75"/>
  <cols>
    <col min="1" max="1" width="5.00390625" style="434" customWidth="1"/>
    <col min="2" max="2" width="16.57421875" style="434" customWidth="1"/>
    <col min="3" max="4" width="12.57421875" style="434" customWidth="1"/>
    <col min="5" max="13" width="13.140625" style="460" customWidth="1"/>
    <col min="14" max="14" width="4.421875" style="434" customWidth="1"/>
    <col min="15" max="16384" width="9.140625" style="434" customWidth="1"/>
  </cols>
  <sheetData>
    <row r="1" spans="1:14" s="456" customFormat="1" ht="18" customHeight="1">
      <c r="A1" s="453" t="s">
        <v>412</v>
      </c>
      <c r="B1" s="454"/>
      <c r="C1" s="454"/>
      <c r="D1" s="454"/>
      <c r="E1" s="455"/>
      <c r="F1" s="455"/>
      <c r="G1" s="455"/>
      <c r="H1" s="455"/>
      <c r="I1" s="455"/>
      <c r="J1" s="455"/>
      <c r="K1" s="455"/>
      <c r="L1" s="455"/>
      <c r="M1" s="455"/>
      <c r="N1" s="632" t="s">
        <v>169</v>
      </c>
    </row>
    <row r="2" spans="1:14" ht="11.25" customHeight="1">
      <c r="A2" s="457"/>
      <c r="B2" s="458"/>
      <c r="C2" s="458"/>
      <c r="D2" s="458"/>
      <c r="E2" s="459"/>
      <c r="F2" s="459"/>
      <c r="G2" s="459"/>
      <c r="H2" s="580"/>
      <c r="I2" s="459"/>
      <c r="K2" s="459"/>
      <c r="L2" s="80" t="s">
        <v>424</v>
      </c>
      <c r="M2" s="580"/>
      <c r="N2" s="632"/>
    </row>
    <row r="3" spans="1:14" ht="18" customHeight="1">
      <c r="A3" s="633" t="s">
        <v>10</v>
      </c>
      <c r="B3" s="634"/>
      <c r="C3" s="637" t="s">
        <v>251</v>
      </c>
      <c r="D3" s="637" t="s">
        <v>419</v>
      </c>
      <c r="E3" s="640" t="s">
        <v>419</v>
      </c>
      <c r="F3" s="641"/>
      <c r="G3" s="641"/>
      <c r="H3" s="641"/>
      <c r="I3" s="642"/>
      <c r="J3" s="643" t="s">
        <v>374</v>
      </c>
      <c r="K3" s="644"/>
      <c r="L3" s="644"/>
      <c r="M3" s="645"/>
      <c r="N3" s="632"/>
    </row>
    <row r="4" spans="1:14" ht="12.75" customHeight="1">
      <c r="A4" s="635"/>
      <c r="B4" s="636"/>
      <c r="C4" s="638"/>
      <c r="D4" s="639"/>
      <c r="E4" s="461" t="s">
        <v>0</v>
      </c>
      <c r="F4" s="461" t="s">
        <v>1</v>
      </c>
      <c r="G4" s="462" t="s">
        <v>2</v>
      </c>
      <c r="H4" s="463" t="s">
        <v>415</v>
      </c>
      <c r="I4" s="462" t="s">
        <v>3</v>
      </c>
      <c r="J4" s="461" t="s">
        <v>0</v>
      </c>
      <c r="K4" s="461" t="s">
        <v>1</v>
      </c>
      <c r="L4" s="464" t="s">
        <v>2</v>
      </c>
      <c r="M4" s="465" t="s">
        <v>415</v>
      </c>
      <c r="N4" s="632"/>
    </row>
    <row r="5" spans="1:14" ht="12.75" customHeight="1">
      <c r="A5" s="466" t="s">
        <v>146</v>
      </c>
      <c r="B5" s="467" t="s">
        <v>152</v>
      </c>
      <c r="C5" s="468">
        <v>46427</v>
      </c>
      <c r="D5" s="469">
        <f>D6+D19+D30+D42+D47</f>
        <v>45766</v>
      </c>
      <c r="E5" s="469">
        <f>E6+E19+E30+E42+E47</f>
        <v>10792</v>
      </c>
      <c r="F5" s="469">
        <f>F6+F19+F30+F42+F47</f>
        <v>10975</v>
      </c>
      <c r="G5" s="469">
        <f>G6+G19+G30+G42+G47</f>
        <v>12320</v>
      </c>
      <c r="H5" s="469">
        <f>SUM(E5:G5)</f>
        <v>34087</v>
      </c>
      <c r="I5" s="469">
        <f>I6+I19+I30+I42+I47</f>
        <v>11679</v>
      </c>
      <c r="J5" s="469">
        <f>J6+J19+J30+J42+J47</f>
        <v>9795</v>
      </c>
      <c r="K5" s="469">
        <f>K6+K19+K30+K42+K47</f>
        <v>13086</v>
      </c>
      <c r="L5" s="469">
        <f>L6+L19+L30+L42+L47</f>
        <v>13537</v>
      </c>
      <c r="M5" s="469">
        <f aca="true" t="shared" si="0" ref="M5:M50">J5+K5+L5</f>
        <v>36418</v>
      </c>
      <c r="N5" s="632"/>
    </row>
    <row r="6" spans="1:14" ht="12" customHeight="1">
      <c r="A6" s="470" t="s">
        <v>125</v>
      </c>
      <c r="B6" s="471"/>
      <c r="C6" s="472">
        <v>36280</v>
      </c>
      <c r="D6" s="473">
        <v>33976</v>
      </c>
      <c r="E6" s="472">
        <v>8229</v>
      </c>
      <c r="F6" s="472">
        <v>7855</v>
      </c>
      <c r="G6" s="472">
        <v>9187</v>
      </c>
      <c r="H6" s="472">
        <f aca="true" t="shared" si="1" ref="H6:H50">SUM(E6:G6)</f>
        <v>25271</v>
      </c>
      <c r="I6" s="472">
        <f>D6-H6</f>
        <v>8705</v>
      </c>
      <c r="J6" s="473">
        <v>6774</v>
      </c>
      <c r="K6" s="473">
        <v>9453</v>
      </c>
      <c r="L6" s="473">
        <v>9308</v>
      </c>
      <c r="M6" s="473">
        <f t="shared" si="0"/>
        <v>25535</v>
      </c>
      <c r="N6" s="632"/>
    </row>
    <row r="7" spans="1:14" ht="12" customHeight="1">
      <c r="A7" s="470"/>
      <c r="B7" s="471" t="s">
        <v>38</v>
      </c>
      <c r="C7" s="474">
        <v>197</v>
      </c>
      <c r="D7" s="474">
        <v>318</v>
      </c>
      <c r="E7" s="474">
        <v>76</v>
      </c>
      <c r="F7" s="474">
        <v>82</v>
      </c>
      <c r="G7" s="474">
        <v>88</v>
      </c>
      <c r="H7" s="581">
        <f t="shared" si="1"/>
        <v>246</v>
      </c>
      <c r="I7" s="474">
        <f aca="true" t="shared" si="2" ref="I7:I17">D7-H7</f>
        <v>72</v>
      </c>
      <c r="J7" s="475">
        <v>64</v>
      </c>
      <c r="K7" s="475">
        <v>77</v>
      </c>
      <c r="L7" s="475">
        <v>117</v>
      </c>
      <c r="M7" s="585">
        <f t="shared" si="0"/>
        <v>258</v>
      </c>
      <c r="N7" s="632"/>
    </row>
    <row r="8" spans="1:14" ht="12" customHeight="1">
      <c r="A8" s="476"/>
      <c r="B8" s="471" t="s">
        <v>11</v>
      </c>
      <c r="C8" s="474">
        <v>1933</v>
      </c>
      <c r="D8" s="474">
        <v>1384</v>
      </c>
      <c r="E8" s="474">
        <v>328</v>
      </c>
      <c r="F8" s="474">
        <v>393</v>
      </c>
      <c r="G8" s="474">
        <v>359</v>
      </c>
      <c r="H8" s="581">
        <f t="shared" si="1"/>
        <v>1080</v>
      </c>
      <c r="I8" s="474">
        <f t="shared" si="2"/>
        <v>304</v>
      </c>
      <c r="J8" s="475">
        <v>240</v>
      </c>
      <c r="K8" s="475">
        <v>396</v>
      </c>
      <c r="L8" s="475">
        <v>341</v>
      </c>
      <c r="M8" s="585">
        <f t="shared" si="0"/>
        <v>977</v>
      </c>
      <c r="N8" s="632"/>
    </row>
    <row r="9" spans="1:14" ht="12" customHeight="1">
      <c r="A9" s="476"/>
      <c r="B9" s="471" t="s">
        <v>240</v>
      </c>
      <c r="C9" s="474">
        <v>50</v>
      </c>
      <c r="D9" s="474">
        <v>104</v>
      </c>
      <c r="E9" s="474">
        <v>17</v>
      </c>
      <c r="F9" s="474">
        <v>41</v>
      </c>
      <c r="G9" s="474">
        <v>24</v>
      </c>
      <c r="H9" s="581">
        <f t="shared" si="1"/>
        <v>82</v>
      </c>
      <c r="I9" s="474">
        <f t="shared" si="2"/>
        <v>22</v>
      </c>
      <c r="J9" s="475">
        <v>9</v>
      </c>
      <c r="K9" s="475">
        <v>53</v>
      </c>
      <c r="L9" s="475">
        <v>27</v>
      </c>
      <c r="M9" s="585">
        <f t="shared" si="0"/>
        <v>89</v>
      </c>
      <c r="N9" s="632"/>
    </row>
    <row r="10" spans="1:14" ht="12" customHeight="1">
      <c r="A10" s="476"/>
      <c r="B10" s="471" t="s">
        <v>12</v>
      </c>
      <c r="C10" s="474">
        <v>6677</v>
      </c>
      <c r="D10" s="474">
        <v>8294</v>
      </c>
      <c r="E10" s="474">
        <v>1279</v>
      </c>
      <c r="F10" s="474">
        <v>1860</v>
      </c>
      <c r="G10" s="474">
        <v>2703</v>
      </c>
      <c r="H10" s="581">
        <f t="shared" si="1"/>
        <v>5842</v>
      </c>
      <c r="I10" s="474">
        <f t="shared" si="2"/>
        <v>2452</v>
      </c>
      <c r="J10" s="475">
        <v>1699</v>
      </c>
      <c r="K10" s="475">
        <v>2816</v>
      </c>
      <c r="L10" s="475">
        <v>2093</v>
      </c>
      <c r="M10" s="585">
        <f t="shared" si="0"/>
        <v>6608</v>
      </c>
      <c r="N10" s="632"/>
    </row>
    <row r="11" spans="1:14" ht="12" customHeight="1">
      <c r="A11" s="476"/>
      <c r="B11" s="471" t="s">
        <v>13</v>
      </c>
      <c r="C11" s="474">
        <v>1397</v>
      </c>
      <c r="D11" s="474">
        <v>1234</v>
      </c>
      <c r="E11" s="474">
        <v>286</v>
      </c>
      <c r="F11" s="474">
        <v>333</v>
      </c>
      <c r="G11" s="474">
        <v>366</v>
      </c>
      <c r="H11" s="581">
        <f t="shared" si="1"/>
        <v>985</v>
      </c>
      <c r="I11" s="474">
        <f t="shared" si="2"/>
        <v>249</v>
      </c>
      <c r="J11" s="475">
        <v>284</v>
      </c>
      <c r="K11" s="475">
        <v>254</v>
      </c>
      <c r="L11" s="475">
        <v>243</v>
      </c>
      <c r="M11" s="585">
        <f t="shared" si="0"/>
        <v>781</v>
      </c>
      <c r="N11" s="632"/>
    </row>
    <row r="12" spans="1:14" ht="12" customHeight="1">
      <c r="A12" s="476"/>
      <c r="B12" s="471" t="s">
        <v>14</v>
      </c>
      <c r="C12" s="474">
        <v>2093</v>
      </c>
      <c r="D12" s="474">
        <v>2617</v>
      </c>
      <c r="E12" s="474">
        <v>802</v>
      </c>
      <c r="F12" s="474">
        <v>657</v>
      </c>
      <c r="G12" s="474">
        <v>441</v>
      </c>
      <c r="H12" s="581">
        <f t="shared" si="1"/>
        <v>1900</v>
      </c>
      <c r="I12" s="474">
        <f t="shared" si="2"/>
        <v>717</v>
      </c>
      <c r="J12" s="475">
        <v>628</v>
      </c>
      <c r="K12" s="475">
        <v>1140</v>
      </c>
      <c r="L12" s="475">
        <v>1181</v>
      </c>
      <c r="M12" s="585">
        <f t="shared" si="0"/>
        <v>2949</v>
      </c>
      <c r="N12" s="632"/>
    </row>
    <row r="13" spans="1:14" ht="12" customHeight="1">
      <c r="A13" s="476"/>
      <c r="B13" s="471" t="s">
        <v>15</v>
      </c>
      <c r="C13" s="474">
        <v>783</v>
      </c>
      <c r="D13" s="474">
        <v>710</v>
      </c>
      <c r="E13" s="474">
        <v>148</v>
      </c>
      <c r="F13" s="474">
        <v>157</v>
      </c>
      <c r="G13" s="474">
        <v>210</v>
      </c>
      <c r="H13" s="581">
        <f t="shared" si="1"/>
        <v>515</v>
      </c>
      <c r="I13" s="474">
        <f t="shared" si="2"/>
        <v>195</v>
      </c>
      <c r="J13" s="475">
        <v>163</v>
      </c>
      <c r="K13" s="475">
        <v>130</v>
      </c>
      <c r="L13" s="475">
        <v>237</v>
      </c>
      <c r="M13" s="585">
        <f t="shared" si="0"/>
        <v>530</v>
      </c>
      <c r="N13" s="632"/>
    </row>
    <row r="14" spans="1:14" ht="12" customHeight="1">
      <c r="A14" s="476"/>
      <c r="B14" s="471" t="s">
        <v>16</v>
      </c>
      <c r="C14" s="474">
        <v>615</v>
      </c>
      <c r="D14" s="474">
        <v>1341</v>
      </c>
      <c r="E14" s="474">
        <v>82</v>
      </c>
      <c r="F14" s="474">
        <v>114</v>
      </c>
      <c r="G14" s="474">
        <v>1071</v>
      </c>
      <c r="H14" s="581">
        <f t="shared" si="1"/>
        <v>1267</v>
      </c>
      <c r="I14" s="474">
        <f t="shared" si="2"/>
        <v>74</v>
      </c>
      <c r="J14" s="475">
        <v>68</v>
      </c>
      <c r="K14" s="475">
        <v>68</v>
      </c>
      <c r="L14" s="475">
        <v>49</v>
      </c>
      <c r="M14" s="585">
        <f t="shared" si="0"/>
        <v>185</v>
      </c>
      <c r="N14" s="632"/>
    </row>
    <row r="15" spans="1:14" ht="12" customHeight="1">
      <c r="A15" s="476"/>
      <c r="B15" s="471" t="s">
        <v>19</v>
      </c>
      <c r="C15" s="474">
        <v>1289</v>
      </c>
      <c r="D15" s="474">
        <v>1740</v>
      </c>
      <c r="E15" s="474">
        <v>384</v>
      </c>
      <c r="F15" s="474">
        <v>539</v>
      </c>
      <c r="G15" s="474">
        <v>457</v>
      </c>
      <c r="H15" s="581">
        <f t="shared" si="1"/>
        <v>1380</v>
      </c>
      <c r="I15" s="474">
        <f t="shared" si="2"/>
        <v>360</v>
      </c>
      <c r="J15" s="475">
        <v>523</v>
      </c>
      <c r="K15" s="475">
        <v>637</v>
      </c>
      <c r="L15" s="475">
        <v>1054</v>
      </c>
      <c r="M15" s="585">
        <f t="shared" si="0"/>
        <v>2214</v>
      </c>
      <c r="N15" s="632"/>
    </row>
    <row r="16" spans="1:14" ht="12" customHeight="1">
      <c r="A16" s="476"/>
      <c r="B16" s="471" t="s">
        <v>31</v>
      </c>
      <c r="C16" s="474">
        <v>759</v>
      </c>
      <c r="D16" s="474">
        <v>588</v>
      </c>
      <c r="E16" s="474">
        <v>140</v>
      </c>
      <c r="F16" s="474">
        <v>172</v>
      </c>
      <c r="G16" s="474">
        <v>120</v>
      </c>
      <c r="H16" s="581">
        <f t="shared" si="1"/>
        <v>432</v>
      </c>
      <c r="I16" s="474">
        <f t="shared" si="2"/>
        <v>156</v>
      </c>
      <c r="J16" s="475">
        <v>155</v>
      </c>
      <c r="K16" s="475">
        <v>194</v>
      </c>
      <c r="L16" s="475">
        <v>198</v>
      </c>
      <c r="M16" s="585">
        <f t="shared" si="0"/>
        <v>547</v>
      </c>
      <c r="N16" s="632"/>
    </row>
    <row r="17" spans="1:14" ht="12" customHeight="1">
      <c r="A17" s="476"/>
      <c r="B17" s="471" t="s">
        <v>18</v>
      </c>
      <c r="C17" s="474">
        <v>19980</v>
      </c>
      <c r="D17" s="474">
        <v>15074</v>
      </c>
      <c r="E17" s="474">
        <v>4580</v>
      </c>
      <c r="F17" s="474">
        <v>3392</v>
      </c>
      <c r="G17" s="474">
        <v>3138</v>
      </c>
      <c r="H17" s="581">
        <f t="shared" si="1"/>
        <v>11110</v>
      </c>
      <c r="I17" s="474">
        <f t="shared" si="2"/>
        <v>3964</v>
      </c>
      <c r="J17" s="475">
        <v>2775</v>
      </c>
      <c r="K17" s="475">
        <v>3422</v>
      </c>
      <c r="L17" s="475">
        <v>3422</v>
      </c>
      <c r="M17" s="585">
        <f t="shared" si="0"/>
        <v>9619</v>
      </c>
      <c r="N17" s="632"/>
    </row>
    <row r="18" spans="1:14" s="478" customFormat="1" ht="12" customHeight="1">
      <c r="A18" s="476"/>
      <c r="B18" s="477" t="s">
        <v>20</v>
      </c>
      <c r="C18" s="474">
        <v>507</v>
      </c>
      <c r="D18" s="474">
        <f>D6-SUM(D7:D17)</f>
        <v>572</v>
      </c>
      <c r="E18" s="475">
        <f>E6-SUM(E7:E17)</f>
        <v>107</v>
      </c>
      <c r="F18" s="475">
        <f>F6-SUM(F7:F17)</f>
        <v>115</v>
      </c>
      <c r="G18" s="475">
        <f>G6-SUM(G7:G17)</f>
        <v>210</v>
      </c>
      <c r="H18" s="581">
        <f t="shared" si="1"/>
        <v>432</v>
      </c>
      <c r="I18" s="474">
        <f>I6-SUM(I7:I17)</f>
        <v>140</v>
      </c>
      <c r="J18" s="475">
        <f>J6-SUM(J7:J17)</f>
        <v>166</v>
      </c>
      <c r="K18" s="475">
        <f>K6-SUM(K7:K17)</f>
        <v>266</v>
      </c>
      <c r="L18" s="475">
        <f>L6-SUM(L7:L17)</f>
        <v>346</v>
      </c>
      <c r="M18" s="585">
        <f t="shared" si="0"/>
        <v>778</v>
      </c>
      <c r="N18" s="632"/>
    </row>
    <row r="19" spans="1:14" ht="12" customHeight="1">
      <c r="A19" s="470" t="s">
        <v>126</v>
      </c>
      <c r="B19" s="477"/>
      <c r="C19" s="472">
        <v>672</v>
      </c>
      <c r="D19" s="472">
        <v>742</v>
      </c>
      <c r="E19" s="472">
        <v>136</v>
      </c>
      <c r="F19" s="472">
        <v>200</v>
      </c>
      <c r="G19" s="472">
        <v>204</v>
      </c>
      <c r="H19" s="472">
        <f t="shared" si="1"/>
        <v>540</v>
      </c>
      <c r="I19" s="472">
        <f aca="true" t="shared" si="3" ref="I19:I28">D19-H19</f>
        <v>202</v>
      </c>
      <c r="J19" s="473">
        <v>177</v>
      </c>
      <c r="K19" s="473">
        <v>298</v>
      </c>
      <c r="L19" s="473">
        <v>289</v>
      </c>
      <c r="M19" s="473">
        <f t="shared" si="0"/>
        <v>764</v>
      </c>
      <c r="N19" s="632"/>
    </row>
    <row r="20" spans="1:14" ht="12" customHeight="1">
      <c r="A20" s="470"/>
      <c r="B20" s="477" t="s">
        <v>147</v>
      </c>
      <c r="C20" s="474">
        <v>59</v>
      </c>
      <c r="D20" s="474">
        <v>56</v>
      </c>
      <c r="E20" s="474">
        <v>4</v>
      </c>
      <c r="F20" s="474">
        <v>16</v>
      </c>
      <c r="G20" s="474">
        <v>14</v>
      </c>
      <c r="H20" s="581">
        <f t="shared" si="1"/>
        <v>34</v>
      </c>
      <c r="I20" s="474">
        <f t="shared" si="3"/>
        <v>22</v>
      </c>
      <c r="J20" s="475">
        <v>31</v>
      </c>
      <c r="K20" s="475">
        <v>17</v>
      </c>
      <c r="L20" s="475">
        <v>38</v>
      </c>
      <c r="M20" s="585">
        <f t="shared" si="0"/>
        <v>86</v>
      </c>
      <c r="N20" s="632"/>
    </row>
    <row r="21" spans="1:14" ht="12" customHeight="1">
      <c r="A21" s="476"/>
      <c r="B21" s="477" t="s">
        <v>404</v>
      </c>
      <c r="C21" s="474">
        <v>98</v>
      </c>
      <c r="D21" s="474">
        <v>153</v>
      </c>
      <c r="E21" s="474">
        <v>16</v>
      </c>
      <c r="F21" s="474">
        <v>31</v>
      </c>
      <c r="G21" s="474">
        <v>52</v>
      </c>
      <c r="H21" s="581">
        <f t="shared" si="1"/>
        <v>99</v>
      </c>
      <c r="I21" s="474">
        <f t="shared" si="3"/>
        <v>54</v>
      </c>
      <c r="J21" s="475">
        <v>14</v>
      </c>
      <c r="K21" s="475">
        <v>40</v>
      </c>
      <c r="L21" s="475">
        <v>50</v>
      </c>
      <c r="M21" s="585">
        <f t="shared" si="0"/>
        <v>104</v>
      </c>
      <c r="N21" s="632"/>
    </row>
    <row r="22" spans="1:14" ht="12" customHeight="1">
      <c r="A22" s="476"/>
      <c r="B22" s="477" t="s">
        <v>23</v>
      </c>
      <c r="C22" s="474">
        <v>173</v>
      </c>
      <c r="D22" s="474">
        <v>127</v>
      </c>
      <c r="E22" s="474">
        <v>24</v>
      </c>
      <c r="F22" s="474">
        <v>36</v>
      </c>
      <c r="G22" s="474">
        <v>38</v>
      </c>
      <c r="H22" s="581">
        <f t="shared" si="1"/>
        <v>98</v>
      </c>
      <c r="I22" s="474">
        <f t="shared" si="3"/>
        <v>29</v>
      </c>
      <c r="J22" s="475">
        <v>42</v>
      </c>
      <c r="K22" s="475">
        <v>58</v>
      </c>
      <c r="L22" s="475">
        <v>20</v>
      </c>
      <c r="M22" s="585">
        <f t="shared" si="0"/>
        <v>120</v>
      </c>
      <c r="N22" s="632"/>
    </row>
    <row r="23" spans="1:14" ht="12" customHeight="1">
      <c r="A23" s="476"/>
      <c r="B23" s="477" t="s">
        <v>30</v>
      </c>
      <c r="C23" s="474">
        <v>34</v>
      </c>
      <c r="D23" s="474">
        <v>33</v>
      </c>
      <c r="E23" s="474">
        <v>7</v>
      </c>
      <c r="F23" s="474">
        <v>7</v>
      </c>
      <c r="G23" s="474">
        <v>9</v>
      </c>
      <c r="H23" s="581">
        <f t="shared" si="1"/>
        <v>23</v>
      </c>
      <c r="I23" s="474">
        <f t="shared" si="3"/>
        <v>10</v>
      </c>
      <c r="J23" s="475">
        <v>10</v>
      </c>
      <c r="K23" s="475">
        <v>36</v>
      </c>
      <c r="L23" s="475">
        <v>31</v>
      </c>
      <c r="M23" s="585">
        <f t="shared" si="0"/>
        <v>77</v>
      </c>
      <c r="N23" s="632"/>
    </row>
    <row r="24" spans="1:14" ht="12" customHeight="1">
      <c r="A24" s="476"/>
      <c r="B24" s="477" t="s">
        <v>219</v>
      </c>
      <c r="C24" s="474">
        <v>6</v>
      </c>
      <c r="D24" s="474">
        <v>4</v>
      </c>
      <c r="E24" s="479">
        <v>0</v>
      </c>
      <c r="F24" s="479">
        <v>0</v>
      </c>
      <c r="G24" s="474">
        <v>3</v>
      </c>
      <c r="H24" s="581">
        <f t="shared" si="1"/>
        <v>3</v>
      </c>
      <c r="I24" s="474">
        <f t="shared" si="3"/>
        <v>1</v>
      </c>
      <c r="J24" s="479">
        <v>0</v>
      </c>
      <c r="K24" s="479">
        <v>0</v>
      </c>
      <c r="L24" s="479">
        <v>0</v>
      </c>
      <c r="M24" s="479">
        <f t="shared" si="0"/>
        <v>0</v>
      </c>
      <c r="N24" s="632"/>
    </row>
    <row r="25" spans="1:14" ht="12" customHeight="1">
      <c r="A25" s="476"/>
      <c r="B25" s="477" t="s">
        <v>243</v>
      </c>
      <c r="C25" s="480">
        <v>0</v>
      </c>
      <c r="D25" s="480">
        <v>0</v>
      </c>
      <c r="E25" s="479">
        <v>0</v>
      </c>
      <c r="F25" s="479">
        <v>0</v>
      </c>
      <c r="G25" s="479">
        <v>0</v>
      </c>
      <c r="H25" s="582">
        <f t="shared" si="1"/>
        <v>0</v>
      </c>
      <c r="I25" s="479">
        <f t="shared" si="3"/>
        <v>0</v>
      </c>
      <c r="J25" s="479">
        <v>0</v>
      </c>
      <c r="K25" s="479">
        <v>0</v>
      </c>
      <c r="L25" s="479">
        <v>0</v>
      </c>
      <c r="M25" s="479">
        <f t="shared" si="0"/>
        <v>0</v>
      </c>
      <c r="N25" s="632"/>
    </row>
    <row r="26" spans="1:14" ht="12" customHeight="1">
      <c r="A26" s="476"/>
      <c r="B26" s="477" t="s">
        <v>26</v>
      </c>
      <c r="C26" s="474">
        <v>33</v>
      </c>
      <c r="D26" s="474">
        <v>42</v>
      </c>
      <c r="E26" s="474">
        <v>3</v>
      </c>
      <c r="F26" s="474">
        <v>9</v>
      </c>
      <c r="G26" s="474">
        <v>10</v>
      </c>
      <c r="H26" s="581">
        <f t="shared" si="1"/>
        <v>22</v>
      </c>
      <c r="I26" s="474">
        <f t="shared" si="3"/>
        <v>20</v>
      </c>
      <c r="J26" s="475">
        <v>20</v>
      </c>
      <c r="K26" s="475">
        <v>27</v>
      </c>
      <c r="L26" s="475">
        <v>26</v>
      </c>
      <c r="M26" s="585">
        <f t="shared" si="0"/>
        <v>73</v>
      </c>
      <c r="N26" s="632"/>
    </row>
    <row r="27" spans="1:14" ht="12" customHeight="1">
      <c r="A27" s="476"/>
      <c r="B27" s="477" t="s">
        <v>220</v>
      </c>
      <c r="C27" s="474">
        <v>30</v>
      </c>
      <c r="D27" s="474">
        <v>19</v>
      </c>
      <c r="E27" s="474">
        <v>2</v>
      </c>
      <c r="F27" s="474">
        <v>6</v>
      </c>
      <c r="G27" s="474">
        <v>5</v>
      </c>
      <c r="H27" s="581">
        <f t="shared" si="1"/>
        <v>13</v>
      </c>
      <c r="I27" s="474">
        <f t="shared" si="3"/>
        <v>6</v>
      </c>
      <c r="J27" s="475">
        <v>4</v>
      </c>
      <c r="K27" s="475">
        <v>8</v>
      </c>
      <c r="L27" s="475">
        <v>7</v>
      </c>
      <c r="M27" s="585">
        <f t="shared" si="0"/>
        <v>19</v>
      </c>
      <c r="N27" s="632"/>
    </row>
    <row r="28" spans="1:14" ht="12" customHeight="1">
      <c r="A28" s="476"/>
      <c r="B28" s="477" t="s">
        <v>65</v>
      </c>
      <c r="C28" s="474">
        <v>32</v>
      </c>
      <c r="D28" s="474">
        <v>33</v>
      </c>
      <c r="E28" s="474">
        <v>12</v>
      </c>
      <c r="F28" s="474">
        <v>7</v>
      </c>
      <c r="G28" s="474">
        <v>5</v>
      </c>
      <c r="H28" s="581">
        <f t="shared" si="1"/>
        <v>24</v>
      </c>
      <c r="I28" s="474">
        <f t="shared" si="3"/>
        <v>9</v>
      </c>
      <c r="J28" s="475">
        <v>10</v>
      </c>
      <c r="K28" s="475">
        <v>25</v>
      </c>
      <c r="L28" s="475">
        <v>20</v>
      </c>
      <c r="M28" s="585">
        <f t="shared" si="0"/>
        <v>55</v>
      </c>
      <c r="N28" s="632"/>
    </row>
    <row r="29" spans="1:14" ht="12" customHeight="1">
      <c r="A29" s="476"/>
      <c r="B29" s="477" t="s">
        <v>20</v>
      </c>
      <c r="C29" s="474">
        <v>207</v>
      </c>
      <c r="D29" s="474">
        <f>D19-SUM(D20:D28)</f>
        <v>275</v>
      </c>
      <c r="E29" s="475">
        <f>E19-SUM(E20:E28)</f>
        <v>68</v>
      </c>
      <c r="F29" s="475">
        <f>F19-SUM(F20:F28)</f>
        <v>88</v>
      </c>
      <c r="G29" s="475">
        <f>G19-SUM(G20:G28)</f>
        <v>68</v>
      </c>
      <c r="H29" s="581">
        <f t="shared" si="1"/>
        <v>224</v>
      </c>
      <c r="I29" s="474">
        <f>I19-SUM(I20:I28)</f>
        <v>51</v>
      </c>
      <c r="J29" s="475">
        <f>J19-SUM(J20:J28)</f>
        <v>46</v>
      </c>
      <c r="K29" s="475">
        <f>K19-SUM(K20:K28)</f>
        <v>87</v>
      </c>
      <c r="L29" s="475">
        <f>L19-SUM(L20:L28)</f>
        <v>97</v>
      </c>
      <c r="M29" s="585">
        <f t="shared" si="0"/>
        <v>230</v>
      </c>
      <c r="N29" s="632"/>
    </row>
    <row r="30" spans="1:14" ht="12" customHeight="1">
      <c r="A30" s="470" t="s">
        <v>127</v>
      </c>
      <c r="B30" s="477"/>
      <c r="C30" s="472">
        <v>5346</v>
      </c>
      <c r="D30" s="473">
        <v>6240</v>
      </c>
      <c r="E30" s="472">
        <v>1371</v>
      </c>
      <c r="F30" s="472">
        <v>1539</v>
      </c>
      <c r="G30" s="472">
        <v>1640</v>
      </c>
      <c r="H30" s="472">
        <f t="shared" si="1"/>
        <v>4550</v>
      </c>
      <c r="I30" s="472">
        <f aca="true" t="shared" si="4" ref="I30:I39">D30-H30</f>
        <v>1690</v>
      </c>
      <c r="J30" s="473">
        <v>1451</v>
      </c>
      <c r="K30" s="473">
        <v>1757</v>
      </c>
      <c r="L30" s="473">
        <v>1961</v>
      </c>
      <c r="M30" s="473">
        <f t="shared" si="0"/>
        <v>5169</v>
      </c>
      <c r="N30" s="632"/>
    </row>
    <row r="31" spans="1:14" ht="12" customHeight="1">
      <c r="A31" s="476"/>
      <c r="B31" s="477" t="s">
        <v>74</v>
      </c>
      <c r="C31" s="474">
        <v>28</v>
      </c>
      <c r="D31" s="474">
        <v>32</v>
      </c>
      <c r="E31" s="474">
        <v>8</v>
      </c>
      <c r="F31" s="474">
        <v>8</v>
      </c>
      <c r="G31" s="474">
        <v>9</v>
      </c>
      <c r="H31" s="581">
        <f t="shared" si="1"/>
        <v>25</v>
      </c>
      <c r="I31" s="474">
        <f t="shared" si="4"/>
        <v>7</v>
      </c>
      <c r="J31" s="475">
        <v>6</v>
      </c>
      <c r="K31" s="475">
        <v>3</v>
      </c>
      <c r="L31" s="475">
        <v>8</v>
      </c>
      <c r="M31" s="585">
        <f t="shared" si="0"/>
        <v>17</v>
      </c>
      <c r="N31" s="632"/>
    </row>
    <row r="32" spans="1:14" ht="12" customHeight="1">
      <c r="A32" s="476"/>
      <c r="B32" s="477" t="s">
        <v>94</v>
      </c>
      <c r="C32" s="474">
        <v>88</v>
      </c>
      <c r="D32" s="474">
        <v>20</v>
      </c>
      <c r="E32" s="474">
        <v>7</v>
      </c>
      <c r="F32" s="474">
        <v>11</v>
      </c>
      <c r="G32" s="474">
        <v>1</v>
      </c>
      <c r="H32" s="581">
        <f t="shared" si="1"/>
        <v>19</v>
      </c>
      <c r="I32" s="474">
        <f t="shared" si="4"/>
        <v>1</v>
      </c>
      <c r="J32" s="475">
        <v>12</v>
      </c>
      <c r="K32" s="475">
        <v>23</v>
      </c>
      <c r="L32" s="475">
        <v>18</v>
      </c>
      <c r="M32" s="585">
        <f t="shared" si="0"/>
        <v>53</v>
      </c>
      <c r="N32" s="632"/>
    </row>
    <row r="33" spans="1:14" ht="12" customHeight="1">
      <c r="A33" s="476"/>
      <c r="B33" s="477" t="s">
        <v>24</v>
      </c>
      <c r="C33" s="474">
        <v>172</v>
      </c>
      <c r="D33" s="474">
        <v>194</v>
      </c>
      <c r="E33" s="474">
        <v>45</v>
      </c>
      <c r="F33" s="474">
        <v>45</v>
      </c>
      <c r="G33" s="474">
        <v>27</v>
      </c>
      <c r="H33" s="581">
        <f t="shared" si="1"/>
        <v>117</v>
      </c>
      <c r="I33" s="474">
        <f t="shared" si="4"/>
        <v>77</v>
      </c>
      <c r="J33" s="475">
        <v>94</v>
      </c>
      <c r="K33" s="475">
        <v>107</v>
      </c>
      <c r="L33" s="475">
        <v>25</v>
      </c>
      <c r="M33" s="585">
        <f t="shared" si="0"/>
        <v>226</v>
      </c>
      <c r="N33" s="632"/>
    </row>
    <row r="34" spans="1:14" ht="12" customHeight="1">
      <c r="A34" s="476"/>
      <c r="B34" s="477" t="s">
        <v>173</v>
      </c>
      <c r="C34" s="474">
        <v>1649</v>
      </c>
      <c r="D34" s="474">
        <v>2020</v>
      </c>
      <c r="E34" s="474">
        <v>422</v>
      </c>
      <c r="F34" s="474">
        <v>550</v>
      </c>
      <c r="G34" s="474">
        <v>577</v>
      </c>
      <c r="H34" s="581">
        <f t="shared" si="1"/>
        <v>1549</v>
      </c>
      <c r="I34" s="474">
        <f t="shared" si="4"/>
        <v>471</v>
      </c>
      <c r="J34" s="475">
        <v>430</v>
      </c>
      <c r="K34" s="475">
        <v>509</v>
      </c>
      <c r="L34" s="475">
        <v>443</v>
      </c>
      <c r="M34" s="585">
        <f t="shared" si="0"/>
        <v>1382</v>
      </c>
      <c r="N34" s="632"/>
    </row>
    <row r="35" spans="1:14" ht="12" customHeight="1">
      <c r="A35" s="476"/>
      <c r="B35" s="477" t="s">
        <v>241</v>
      </c>
      <c r="C35" s="474">
        <v>102</v>
      </c>
      <c r="D35" s="474">
        <v>105</v>
      </c>
      <c r="E35" s="474">
        <v>20</v>
      </c>
      <c r="F35" s="474">
        <v>26</v>
      </c>
      <c r="G35" s="474">
        <v>33</v>
      </c>
      <c r="H35" s="581">
        <f t="shared" si="1"/>
        <v>79</v>
      </c>
      <c r="I35" s="474">
        <f t="shared" si="4"/>
        <v>26</v>
      </c>
      <c r="J35" s="475">
        <v>31</v>
      </c>
      <c r="K35" s="475">
        <v>24</v>
      </c>
      <c r="L35" s="475">
        <v>35</v>
      </c>
      <c r="M35" s="585">
        <f t="shared" si="0"/>
        <v>90</v>
      </c>
      <c r="N35" s="632"/>
    </row>
    <row r="36" spans="1:14" ht="12" customHeight="1">
      <c r="A36" s="476"/>
      <c r="B36" s="477" t="s">
        <v>77</v>
      </c>
      <c r="C36" s="474">
        <v>47</v>
      </c>
      <c r="D36" s="474">
        <v>52</v>
      </c>
      <c r="E36" s="474">
        <v>3</v>
      </c>
      <c r="F36" s="474">
        <v>7</v>
      </c>
      <c r="G36" s="474">
        <v>22</v>
      </c>
      <c r="H36" s="581">
        <f t="shared" si="1"/>
        <v>32</v>
      </c>
      <c r="I36" s="474">
        <f t="shared" si="4"/>
        <v>20</v>
      </c>
      <c r="J36" s="475">
        <v>14</v>
      </c>
      <c r="K36" s="475">
        <v>2</v>
      </c>
      <c r="L36" s="475">
        <v>6</v>
      </c>
      <c r="M36" s="585">
        <f t="shared" si="0"/>
        <v>22</v>
      </c>
      <c r="N36" s="632"/>
    </row>
    <row r="37" spans="1:14" ht="12" customHeight="1">
      <c r="A37" s="476"/>
      <c r="B37" s="477" t="s">
        <v>17</v>
      </c>
      <c r="C37" s="474">
        <v>844</v>
      </c>
      <c r="D37" s="474">
        <v>967</v>
      </c>
      <c r="E37" s="474">
        <v>194</v>
      </c>
      <c r="F37" s="474">
        <v>240</v>
      </c>
      <c r="G37" s="474">
        <v>231</v>
      </c>
      <c r="H37" s="581">
        <f t="shared" si="1"/>
        <v>665</v>
      </c>
      <c r="I37" s="474">
        <f t="shared" si="4"/>
        <v>302</v>
      </c>
      <c r="J37" s="475">
        <v>195</v>
      </c>
      <c r="K37" s="475">
        <v>225</v>
      </c>
      <c r="L37" s="475">
        <v>213</v>
      </c>
      <c r="M37" s="585">
        <f t="shared" si="0"/>
        <v>633</v>
      </c>
      <c r="N37" s="632"/>
    </row>
    <row r="38" spans="1:14" ht="12" customHeight="1">
      <c r="A38" s="476"/>
      <c r="B38" s="477" t="s">
        <v>25</v>
      </c>
      <c r="C38" s="474">
        <v>306</v>
      </c>
      <c r="D38" s="474">
        <v>352</v>
      </c>
      <c r="E38" s="474">
        <v>80</v>
      </c>
      <c r="F38" s="474">
        <v>87</v>
      </c>
      <c r="G38" s="474">
        <v>76</v>
      </c>
      <c r="H38" s="581">
        <f t="shared" si="1"/>
        <v>243</v>
      </c>
      <c r="I38" s="474">
        <f t="shared" si="4"/>
        <v>109</v>
      </c>
      <c r="J38" s="475">
        <v>83</v>
      </c>
      <c r="K38" s="475">
        <v>94</v>
      </c>
      <c r="L38" s="475">
        <v>81</v>
      </c>
      <c r="M38" s="585">
        <f t="shared" si="0"/>
        <v>258</v>
      </c>
      <c r="N38" s="632"/>
    </row>
    <row r="39" spans="1:14" ht="12" customHeight="1">
      <c r="A39" s="476"/>
      <c r="B39" s="477" t="s">
        <v>164</v>
      </c>
      <c r="C39" s="474">
        <v>1810</v>
      </c>
      <c r="D39" s="474">
        <v>2192</v>
      </c>
      <c r="E39" s="474">
        <v>542</v>
      </c>
      <c r="F39" s="474">
        <v>495</v>
      </c>
      <c r="G39" s="474">
        <v>555</v>
      </c>
      <c r="H39" s="581">
        <f t="shared" si="1"/>
        <v>1592</v>
      </c>
      <c r="I39" s="474">
        <f t="shared" si="4"/>
        <v>600</v>
      </c>
      <c r="J39" s="475">
        <v>509</v>
      </c>
      <c r="K39" s="475">
        <v>623</v>
      </c>
      <c r="L39" s="475">
        <v>1047</v>
      </c>
      <c r="M39" s="585">
        <f t="shared" si="0"/>
        <v>2179</v>
      </c>
      <c r="N39" s="632"/>
    </row>
    <row r="40" spans="1:14" ht="12" customHeight="1">
      <c r="A40" s="476"/>
      <c r="B40" s="477" t="s">
        <v>82</v>
      </c>
      <c r="C40" s="474">
        <v>25</v>
      </c>
      <c r="D40" s="474">
        <v>1</v>
      </c>
      <c r="E40" s="479">
        <v>0</v>
      </c>
      <c r="F40" s="474">
        <v>1</v>
      </c>
      <c r="G40" s="479">
        <v>0</v>
      </c>
      <c r="H40" s="581">
        <f t="shared" si="1"/>
        <v>1</v>
      </c>
      <c r="I40" s="479">
        <v>0</v>
      </c>
      <c r="J40" s="479">
        <v>0</v>
      </c>
      <c r="K40" s="479">
        <v>0</v>
      </c>
      <c r="L40" s="475">
        <v>3</v>
      </c>
      <c r="M40" s="585">
        <f t="shared" si="0"/>
        <v>3</v>
      </c>
      <c r="N40" s="632"/>
    </row>
    <row r="41" spans="1:14" ht="12" customHeight="1">
      <c r="A41" s="476"/>
      <c r="B41" s="477" t="s">
        <v>20</v>
      </c>
      <c r="C41" s="474">
        <v>275</v>
      </c>
      <c r="D41" s="474">
        <f>D30-SUM(D31:D40)</f>
        <v>305</v>
      </c>
      <c r="E41" s="474">
        <f>E30-SUM(E31:E40)</f>
        <v>50</v>
      </c>
      <c r="F41" s="474">
        <f>F30-SUM(F31:F40)</f>
        <v>69</v>
      </c>
      <c r="G41" s="474">
        <f>G30-SUM(G31:G40)</f>
        <v>109</v>
      </c>
      <c r="H41" s="581">
        <f t="shared" si="1"/>
        <v>228</v>
      </c>
      <c r="I41" s="474">
        <f>I30-SUM(I31:I40)</f>
        <v>77</v>
      </c>
      <c r="J41" s="475">
        <f>J30-SUM(J31:J40)</f>
        <v>77</v>
      </c>
      <c r="K41" s="475">
        <f>K30-SUM(K31:K40)</f>
        <v>147</v>
      </c>
      <c r="L41" s="475">
        <f>L30-SUM(L31:L40)</f>
        <v>82</v>
      </c>
      <c r="M41" s="585">
        <f t="shared" si="0"/>
        <v>306</v>
      </c>
      <c r="N41" s="632"/>
    </row>
    <row r="42" spans="1:14" ht="12" customHeight="1">
      <c r="A42" s="470" t="s">
        <v>128</v>
      </c>
      <c r="B42" s="477"/>
      <c r="C42" s="472">
        <v>3948</v>
      </c>
      <c r="D42" s="472">
        <v>4674</v>
      </c>
      <c r="E42" s="472">
        <v>1027</v>
      </c>
      <c r="F42" s="472">
        <v>1361</v>
      </c>
      <c r="G42" s="472">
        <v>1238</v>
      </c>
      <c r="H42" s="472">
        <f t="shared" si="1"/>
        <v>3626</v>
      </c>
      <c r="I42" s="472">
        <f>D42-H42</f>
        <v>1048</v>
      </c>
      <c r="J42" s="473">
        <v>1343</v>
      </c>
      <c r="K42" s="473">
        <v>1503</v>
      </c>
      <c r="L42" s="473">
        <v>1931</v>
      </c>
      <c r="M42" s="473">
        <f t="shared" si="0"/>
        <v>4777</v>
      </c>
      <c r="N42" s="632"/>
    </row>
    <row r="43" spans="1:14" ht="12" customHeight="1">
      <c r="A43" s="476"/>
      <c r="B43" s="477" t="s">
        <v>22</v>
      </c>
      <c r="C43" s="474">
        <v>134</v>
      </c>
      <c r="D43" s="474">
        <v>212</v>
      </c>
      <c r="E43" s="474">
        <v>46</v>
      </c>
      <c r="F43" s="474">
        <v>90</v>
      </c>
      <c r="G43" s="474">
        <v>48</v>
      </c>
      <c r="H43" s="581">
        <f t="shared" si="1"/>
        <v>184</v>
      </c>
      <c r="I43" s="474">
        <f>D43-H43</f>
        <v>28</v>
      </c>
      <c r="J43" s="475">
        <v>41</v>
      </c>
      <c r="K43" s="475">
        <v>33</v>
      </c>
      <c r="L43" s="475">
        <v>27</v>
      </c>
      <c r="M43" s="585">
        <f t="shared" si="0"/>
        <v>101</v>
      </c>
      <c r="N43" s="632"/>
    </row>
    <row r="44" spans="1:14" ht="12" customHeight="1">
      <c r="A44" s="476"/>
      <c r="B44" s="477" t="s">
        <v>28</v>
      </c>
      <c r="C44" s="474">
        <v>3619</v>
      </c>
      <c r="D44" s="474">
        <v>4315</v>
      </c>
      <c r="E44" s="474">
        <v>948</v>
      </c>
      <c r="F44" s="474">
        <v>1216</v>
      </c>
      <c r="G44" s="474">
        <v>1163</v>
      </c>
      <c r="H44" s="581">
        <f t="shared" si="1"/>
        <v>3327</v>
      </c>
      <c r="I44" s="474">
        <f>D44-H44</f>
        <v>988</v>
      </c>
      <c r="J44" s="475">
        <v>1262</v>
      </c>
      <c r="K44" s="475">
        <v>1430</v>
      </c>
      <c r="L44" s="475">
        <v>1872</v>
      </c>
      <c r="M44" s="585">
        <f t="shared" si="0"/>
        <v>4564</v>
      </c>
      <c r="N44" s="632"/>
    </row>
    <row r="45" spans="1:14" ht="12" customHeight="1">
      <c r="A45" s="476"/>
      <c r="B45" s="477" t="s">
        <v>244</v>
      </c>
      <c r="C45" s="474">
        <v>93</v>
      </c>
      <c r="D45" s="474">
        <v>72</v>
      </c>
      <c r="E45" s="474">
        <v>21</v>
      </c>
      <c r="F45" s="474">
        <v>28</v>
      </c>
      <c r="G45" s="474">
        <v>9</v>
      </c>
      <c r="H45" s="581">
        <f t="shared" si="1"/>
        <v>58</v>
      </c>
      <c r="I45" s="474">
        <v>15</v>
      </c>
      <c r="J45" s="475">
        <v>19</v>
      </c>
      <c r="K45" s="475">
        <v>24</v>
      </c>
      <c r="L45" s="475">
        <v>19</v>
      </c>
      <c r="M45" s="585">
        <f t="shared" si="0"/>
        <v>62</v>
      </c>
      <c r="N45" s="632"/>
    </row>
    <row r="46" spans="1:14" ht="12" customHeight="1">
      <c r="A46" s="476"/>
      <c r="B46" s="477" t="s">
        <v>20</v>
      </c>
      <c r="C46" s="474">
        <v>102</v>
      </c>
      <c r="D46" s="474">
        <f aca="true" t="shared" si="5" ref="D46:L46">D42-SUM(D43:D45)</f>
        <v>75</v>
      </c>
      <c r="E46" s="474">
        <f t="shared" si="5"/>
        <v>12</v>
      </c>
      <c r="F46" s="474">
        <f t="shared" si="5"/>
        <v>27</v>
      </c>
      <c r="G46" s="474">
        <f t="shared" si="5"/>
        <v>18</v>
      </c>
      <c r="H46" s="581">
        <f t="shared" si="1"/>
        <v>57</v>
      </c>
      <c r="I46" s="474">
        <f t="shared" si="5"/>
        <v>17</v>
      </c>
      <c r="J46" s="475">
        <f t="shared" si="5"/>
        <v>21</v>
      </c>
      <c r="K46" s="475">
        <f t="shared" si="5"/>
        <v>16</v>
      </c>
      <c r="L46" s="475">
        <f t="shared" si="5"/>
        <v>13</v>
      </c>
      <c r="M46" s="585">
        <f t="shared" si="0"/>
        <v>50</v>
      </c>
      <c r="N46" s="632"/>
    </row>
    <row r="47" spans="1:14" ht="12" customHeight="1">
      <c r="A47" s="470" t="s">
        <v>129</v>
      </c>
      <c r="B47" s="477"/>
      <c r="C47" s="472">
        <v>181</v>
      </c>
      <c r="D47" s="472">
        <v>134</v>
      </c>
      <c r="E47" s="472">
        <v>29</v>
      </c>
      <c r="F47" s="472">
        <v>20</v>
      </c>
      <c r="G47" s="472">
        <v>51</v>
      </c>
      <c r="H47" s="472">
        <f t="shared" si="1"/>
        <v>100</v>
      </c>
      <c r="I47" s="472">
        <f>D47-H47</f>
        <v>34</v>
      </c>
      <c r="J47" s="473">
        <v>50</v>
      </c>
      <c r="K47" s="473">
        <v>75</v>
      </c>
      <c r="L47" s="473">
        <v>48</v>
      </c>
      <c r="M47" s="473">
        <f t="shared" si="0"/>
        <v>173</v>
      </c>
      <c r="N47" s="632"/>
    </row>
    <row r="48" spans="1:14" ht="12" customHeight="1">
      <c r="A48" s="432"/>
      <c r="B48" s="477" t="s">
        <v>21</v>
      </c>
      <c r="C48" s="474">
        <v>178</v>
      </c>
      <c r="D48" s="474">
        <v>124</v>
      </c>
      <c r="E48" s="474">
        <v>29</v>
      </c>
      <c r="F48" s="474">
        <v>19</v>
      </c>
      <c r="G48" s="474">
        <v>51</v>
      </c>
      <c r="H48" s="581">
        <f t="shared" si="1"/>
        <v>99</v>
      </c>
      <c r="I48" s="474">
        <f>D48-H48</f>
        <v>25</v>
      </c>
      <c r="J48" s="475">
        <v>49</v>
      </c>
      <c r="K48" s="475">
        <v>75</v>
      </c>
      <c r="L48" s="475">
        <v>41</v>
      </c>
      <c r="M48" s="585">
        <f t="shared" si="0"/>
        <v>165</v>
      </c>
      <c r="N48" s="632"/>
    </row>
    <row r="49" spans="1:14" ht="12" customHeight="1">
      <c r="A49" s="432"/>
      <c r="B49" s="481" t="s">
        <v>242</v>
      </c>
      <c r="C49" s="474">
        <v>3</v>
      </c>
      <c r="D49" s="474">
        <v>1</v>
      </c>
      <c r="E49" s="479">
        <v>0</v>
      </c>
      <c r="F49" s="479">
        <v>0</v>
      </c>
      <c r="G49" s="479">
        <v>0</v>
      </c>
      <c r="H49" s="583">
        <f t="shared" si="1"/>
        <v>0</v>
      </c>
      <c r="I49" s="474">
        <f>D49-H49</f>
        <v>1</v>
      </c>
      <c r="J49" s="479">
        <v>0</v>
      </c>
      <c r="K49" s="479">
        <v>0</v>
      </c>
      <c r="L49" s="479">
        <v>0</v>
      </c>
      <c r="M49" s="479">
        <f t="shared" si="0"/>
        <v>0</v>
      </c>
      <c r="N49" s="632"/>
    </row>
    <row r="50" spans="1:14" ht="12" customHeight="1">
      <c r="A50" s="482"/>
      <c r="B50" s="483" t="s">
        <v>20</v>
      </c>
      <c r="C50" s="484">
        <v>0</v>
      </c>
      <c r="D50" s="485">
        <f aca="true" t="shared" si="6" ref="D50:L50">D47-SUM(D48:D49)</f>
        <v>9</v>
      </c>
      <c r="E50" s="484">
        <v>0</v>
      </c>
      <c r="F50" s="485">
        <f t="shared" si="6"/>
        <v>1</v>
      </c>
      <c r="G50" s="484">
        <v>0</v>
      </c>
      <c r="H50" s="584">
        <f t="shared" si="1"/>
        <v>1</v>
      </c>
      <c r="I50" s="486">
        <f t="shared" si="6"/>
        <v>8</v>
      </c>
      <c r="J50" s="486">
        <f t="shared" si="6"/>
        <v>1</v>
      </c>
      <c r="K50" s="484">
        <f t="shared" si="6"/>
        <v>0</v>
      </c>
      <c r="L50" s="486">
        <f t="shared" si="6"/>
        <v>7</v>
      </c>
      <c r="M50" s="586">
        <f t="shared" si="0"/>
        <v>8</v>
      </c>
      <c r="N50" s="632"/>
    </row>
    <row r="51" spans="1:14" ht="15" customHeight="1">
      <c r="A51" s="487" t="s">
        <v>405</v>
      </c>
      <c r="B51" s="487"/>
      <c r="C51" s="458"/>
      <c r="D51" s="458"/>
      <c r="E51" s="488"/>
      <c r="F51" s="488"/>
      <c r="G51" s="488"/>
      <c r="H51" s="488"/>
      <c r="I51" s="488"/>
      <c r="J51" s="488"/>
      <c r="K51" s="488"/>
      <c r="L51" s="488"/>
      <c r="M51" s="488"/>
      <c r="N51" s="632"/>
    </row>
    <row r="52" ht="16.5" customHeight="1">
      <c r="B52" s="489"/>
    </row>
    <row r="53" spans="3:4" ht="16.5" customHeight="1">
      <c r="C53" s="489"/>
      <c r="D53" s="489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/>
  <pageMargins left="0.3" right="0" top="0.42" bottom="0" header="0.43" footer="0.16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54"/>
  <sheetViews>
    <sheetView zoomScalePageLayoutView="0" workbookViewId="0" topLeftCell="C1">
      <selection activeCell="P18" sqref="P18"/>
    </sheetView>
  </sheetViews>
  <sheetFormatPr defaultColWidth="9.140625" defaultRowHeight="12.75"/>
  <cols>
    <col min="1" max="1" width="6.00390625" style="47" customWidth="1"/>
    <col min="2" max="2" width="19.57421875" style="47" customWidth="1"/>
    <col min="3" max="4" width="11.28125" style="47" customWidth="1"/>
    <col min="5" max="13" width="11.28125" style="108" customWidth="1"/>
    <col min="14" max="14" width="4.8515625" style="47" customWidth="1"/>
    <col min="15" max="16384" width="9.140625" style="47" customWidth="1"/>
  </cols>
  <sheetData>
    <row r="1" spans="1:14" s="46" customFormat="1" ht="26.25" customHeight="1">
      <c r="A1" s="21" t="s">
        <v>383</v>
      </c>
      <c r="E1" s="107"/>
      <c r="F1" s="107"/>
      <c r="G1" s="107"/>
      <c r="H1" s="107"/>
      <c r="I1" s="107"/>
      <c r="J1" s="107"/>
      <c r="K1" s="107"/>
      <c r="L1" s="107"/>
      <c r="M1" s="107"/>
      <c r="N1" s="646" t="s">
        <v>105</v>
      </c>
    </row>
    <row r="2" spans="1:14" ht="15" customHeight="1">
      <c r="A2" s="9"/>
      <c r="B2" s="3"/>
      <c r="C2" s="3"/>
      <c r="D2" s="3"/>
      <c r="E2" s="28"/>
      <c r="F2" s="28"/>
      <c r="G2" s="28"/>
      <c r="H2" s="519"/>
      <c r="I2" s="28"/>
      <c r="K2" s="28"/>
      <c r="L2" s="80" t="s">
        <v>424</v>
      </c>
      <c r="M2" s="519"/>
      <c r="N2" s="646"/>
    </row>
    <row r="3" spans="1:14" ht="15" customHeight="1">
      <c r="A3" s="647" t="s">
        <v>10</v>
      </c>
      <c r="B3" s="648"/>
      <c r="C3" s="651" t="s">
        <v>252</v>
      </c>
      <c r="D3" s="594" t="s">
        <v>419</v>
      </c>
      <c r="E3" s="653" t="s">
        <v>422</v>
      </c>
      <c r="F3" s="654"/>
      <c r="G3" s="654"/>
      <c r="H3" s="654"/>
      <c r="I3" s="655"/>
      <c r="J3" s="656" t="s">
        <v>382</v>
      </c>
      <c r="K3" s="657"/>
      <c r="L3" s="657"/>
      <c r="M3" s="658"/>
      <c r="N3" s="646"/>
    </row>
    <row r="4" spans="1:14" ht="13.5" customHeight="1">
      <c r="A4" s="649"/>
      <c r="B4" s="650"/>
      <c r="C4" s="652"/>
      <c r="D4" s="595"/>
      <c r="E4" s="52" t="s">
        <v>0</v>
      </c>
      <c r="F4" s="52" t="s">
        <v>1</v>
      </c>
      <c r="G4" s="63" t="s">
        <v>2</v>
      </c>
      <c r="H4" s="402" t="s">
        <v>415</v>
      </c>
      <c r="I4" s="63" t="s">
        <v>3</v>
      </c>
      <c r="J4" s="52" t="s">
        <v>0</v>
      </c>
      <c r="K4" s="52" t="s">
        <v>1</v>
      </c>
      <c r="L4" s="45" t="s">
        <v>2</v>
      </c>
      <c r="M4" s="403" t="s">
        <v>415</v>
      </c>
      <c r="N4" s="646"/>
    </row>
    <row r="5" spans="1:14" ht="15" customHeight="1">
      <c r="A5" s="188" t="s">
        <v>145</v>
      </c>
      <c r="B5" s="192" t="s">
        <v>152</v>
      </c>
      <c r="C5" s="193">
        <f>'Table 7'!C5-'Table 8'!C5</f>
        <v>12588</v>
      </c>
      <c r="D5" s="193">
        <f>'Table 7'!D5-'Table 8'!D5</f>
        <v>10396</v>
      </c>
      <c r="E5" s="193">
        <f>'Table 7'!E5-'Table 8'!E5</f>
        <v>2266</v>
      </c>
      <c r="F5" s="193">
        <f>'Table 7'!F5-'Table 8'!F5</f>
        <v>2560</v>
      </c>
      <c r="G5" s="193">
        <f>'Table 7'!G5-'Table 8'!G5</f>
        <v>2677</v>
      </c>
      <c r="H5" s="193">
        <f>SUM(E5:G5)</f>
        <v>7503</v>
      </c>
      <c r="I5" s="193">
        <f>'Table 7'!I5-'Table 8'!I5</f>
        <v>2893</v>
      </c>
      <c r="J5" s="193">
        <f>'Table 7'!J5-'Table 8'!J5</f>
        <v>2671</v>
      </c>
      <c r="K5" s="193">
        <f>'Table 7'!K5-'Table 8'!K5</f>
        <v>2559</v>
      </c>
      <c r="L5" s="193">
        <f>'Table 7'!L5-'Table 8'!L5</f>
        <v>2694</v>
      </c>
      <c r="M5" s="407">
        <f>J5+K5+L5</f>
        <v>7924</v>
      </c>
      <c r="N5" s="646"/>
    </row>
    <row r="6" spans="1:14" ht="11.25" customHeight="1">
      <c r="A6" s="188" t="s">
        <v>125</v>
      </c>
      <c r="B6" s="189"/>
      <c r="C6" s="215">
        <f>'Table 7'!C6-'Table 8'!C6</f>
        <v>3856</v>
      </c>
      <c r="D6" s="215">
        <f>'Table 7'!D6-'Table 8'!D6</f>
        <v>3469</v>
      </c>
      <c r="E6" s="215">
        <f>'Table 7'!E6-'Table 8'!E6</f>
        <v>1011</v>
      </c>
      <c r="F6" s="215">
        <f>'Table 7'!F6-'Table 8'!F6</f>
        <v>898</v>
      </c>
      <c r="G6" s="215">
        <f>'Table 7'!G6-'Table 8'!G6</f>
        <v>728</v>
      </c>
      <c r="H6" s="215">
        <f aca="true" t="shared" si="0" ref="H6:H50">SUM(E6:G6)</f>
        <v>2637</v>
      </c>
      <c r="I6" s="215">
        <f>'Table 7'!I6-'Table 8'!I6</f>
        <v>832</v>
      </c>
      <c r="J6" s="215">
        <f>'Table 7'!J6-'Table 8'!J6</f>
        <v>837</v>
      </c>
      <c r="K6" s="215">
        <f>'Table 7'!K6-'Table 8'!K6</f>
        <v>870</v>
      </c>
      <c r="L6" s="215">
        <f>'Table 7'!L6-'Table 8'!L6</f>
        <v>808</v>
      </c>
      <c r="M6" s="215">
        <f>J6+K6+L6</f>
        <v>2515</v>
      </c>
      <c r="N6" s="646"/>
    </row>
    <row r="7" spans="1:14" ht="11.25" customHeight="1">
      <c r="A7" s="188"/>
      <c r="B7" s="189" t="s">
        <v>38</v>
      </c>
      <c r="C7" s="219">
        <f>'Table 7'!C7-'Table 8'!C7</f>
        <v>16</v>
      </c>
      <c r="D7" s="216">
        <f>'Table 7'!D7-'Table 8'!D7</f>
        <v>1</v>
      </c>
      <c r="E7" s="216">
        <f>'Table 7'!E7-'Table 8'!E7</f>
        <v>1</v>
      </c>
      <c r="F7" s="217">
        <f>'Table 7'!F7-'Table 8'!F7</f>
        <v>0</v>
      </c>
      <c r="G7" s="229">
        <f>'Table 7'!G7-'Table 8'!G7</f>
        <v>0</v>
      </c>
      <c r="H7" s="587">
        <f t="shared" si="0"/>
        <v>1</v>
      </c>
      <c r="I7" s="229">
        <f>'Table 7'!I7-'Table 8'!I7</f>
        <v>0</v>
      </c>
      <c r="J7" s="216">
        <f>'Table 7'!J7-'Table 8'!J7</f>
        <v>1</v>
      </c>
      <c r="K7" s="219">
        <f>'Table 7'!K7-'Table 8'!K7</f>
        <v>1</v>
      </c>
      <c r="L7" s="229">
        <f>'Table 7'!L7-'Table 8'!L7</f>
        <v>0</v>
      </c>
      <c r="M7" s="590">
        <f>J7+K7+L7</f>
        <v>2</v>
      </c>
      <c r="N7" s="646"/>
    </row>
    <row r="8" spans="1:14" ht="11.25" customHeight="1">
      <c r="A8" s="157"/>
      <c r="B8" s="189" t="s">
        <v>11</v>
      </c>
      <c r="C8" s="219">
        <f>'Table 7'!C8-'Table 8'!C8</f>
        <v>12</v>
      </c>
      <c r="D8" s="216">
        <f>'Table 7'!D8-'Table 8'!D8</f>
        <v>70</v>
      </c>
      <c r="E8" s="216">
        <f>'Table 7'!E8-'Table 8'!E8</f>
        <v>6</v>
      </c>
      <c r="F8" s="216">
        <f>'Table 7'!F8-'Table 8'!F8</f>
        <v>9</v>
      </c>
      <c r="G8" s="216">
        <f>'Table 7'!G8-'Table 8'!G8</f>
        <v>25</v>
      </c>
      <c r="H8" s="587">
        <f t="shared" si="0"/>
        <v>40</v>
      </c>
      <c r="I8" s="216">
        <f>'Table 7'!I8-'Table 8'!I8</f>
        <v>30</v>
      </c>
      <c r="J8" s="216">
        <f>'Table 7'!J8-'Table 8'!J8</f>
        <v>11</v>
      </c>
      <c r="K8" s="219">
        <f>'Table 7'!K8-'Table 8'!K8</f>
        <v>1</v>
      </c>
      <c r="L8" s="219">
        <f>'Table 7'!L8-'Table 8'!L8</f>
        <v>4</v>
      </c>
      <c r="M8" s="590">
        <f aca="true" t="shared" si="1" ref="M8:M50">J8+K8+L8</f>
        <v>16</v>
      </c>
      <c r="N8" s="646"/>
    </row>
    <row r="9" spans="1:14" ht="11.25" customHeight="1">
      <c r="A9" s="157"/>
      <c r="B9" s="189" t="s">
        <v>240</v>
      </c>
      <c r="C9" s="219">
        <f>'Table 7'!C9-'Table 8'!C9</f>
        <v>290</v>
      </c>
      <c r="D9" s="216">
        <f>'Table 7'!D9-'Table 8'!D9</f>
        <v>221</v>
      </c>
      <c r="E9" s="216">
        <f>'Table 7'!E9-'Table 8'!E9</f>
        <v>45</v>
      </c>
      <c r="F9" s="216">
        <f>'Table 7'!F9-'Table 8'!F9</f>
        <v>64</v>
      </c>
      <c r="G9" s="216">
        <f>'Table 7'!G9-'Table 8'!G9</f>
        <v>27</v>
      </c>
      <c r="H9" s="587">
        <f t="shared" si="0"/>
        <v>136</v>
      </c>
      <c r="I9" s="216">
        <f>'Table 7'!I9-'Table 8'!I9</f>
        <v>85</v>
      </c>
      <c r="J9" s="216">
        <f>'Table 7'!J9-'Table 8'!J9</f>
        <v>22</v>
      </c>
      <c r="K9" s="219">
        <f>'Table 7'!K9-'Table 8'!K9</f>
        <v>13</v>
      </c>
      <c r="L9" s="219">
        <f>'Table 7'!L9-'Table 8'!L9</f>
        <v>18</v>
      </c>
      <c r="M9" s="590">
        <f t="shared" si="1"/>
        <v>53</v>
      </c>
      <c r="N9" s="646"/>
    </row>
    <row r="10" spans="1:14" ht="11.25" customHeight="1">
      <c r="A10" s="157"/>
      <c r="B10" s="189" t="s">
        <v>12</v>
      </c>
      <c r="C10" s="219">
        <f>'Table 7'!C10-'Table 8'!C10</f>
        <v>1238</v>
      </c>
      <c r="D10" s="216">
        <f>'Table 7'!D10-'Table 8'!D10</f>
        <v>1023</v>
      </c>
      <c r="E10" s="216">
        <f>'Table 7'!E10-'Table 8'!E10</f>
        <v>292</v>
      </c>
      <c r="F10" s="216">
        <f>'Table 7'!F10-'Table 8'!F10</f>
        <v>326</v>
      </c>
      <c r="G10" s="216">
        <f>'Table 7'!G10-'Table 8'!G10</f>
        <v>248</v>
      </c>
      <c r="H10" s="587">
        <f t="shared" si="0"/>
        <v>866</v>
      </c>
      <c r="I10" s="216">
        <f>'Table 7'!I10-'Table 8'!I10</f>
        <v>157</v>
      </c>
      <c r="J10" s="216">
        <f>'Table 7'!J10-'Table 8'!J10</f>
        <v>146</v>
      </c>
      <c r="K10" s="219">
        <f>'Table 7'!K10-'Table 8'!K10</f>
        <v>317</v>
      </c>
      <c r="L10" s="219">
        <f>'Table 7'!L10-'Table 8'!L10</f>
        <v>227</v>
      </c>
      <c r="M10" s="590">
        <f t="shared" si="1"/>
        <v>690</v>
      </c>
      <c r="N10" s="646"/>
    </row>
    <row r="11" spans="1:14" ht="11.25" customHeight="1">
      <c r="A11" s="157"/>
      <c r="B11" s="189" t="s">
        <v>13</v>
      </c>
      <c r="C11" s="219">
        <f>'Table 7'!C11-'Table 8'!C11</f>
        <v>298</v>
      </c>
      <c r="D11" s="216">
        <f>'Table 7'!D11-'Table 8'!D11</f>
        <v>93</v>
      </c>
      <c r="E11" s="216">
        <f>'Table 7'!E11-'Table 8'!E11</f>
        <v>14</v>
      </c>
      <c r="F11" s="216">
        <f>'Table 7'!F11-'Table 8'!F11</f>
        <v>27</v>
      </c>
      <c r="G11" s="216">
        <f>'Table 7'!G11-'Table 8'!G11</f>
        <v>28</v>
      </c>
      <c r="H11" s="587">
        <f t="shared" si="0"/>
        <v>69</v>
      </c>
      <c r="I11" s="216">
        <f>'Table 7'!I11-'Table 8'!I11</f>
        <v>24</v>
      </c>
      <c r="J11" s="216">
        <f>'Table 7'!J11-'Table 8'!J11</f>
        <v>33</v>
      </c>
      <c r="K11" s="219">
        <f>'Table 7'!K11-'Table 8'!K11</f>
        <v>37</v>
      </c>
      <c r="L11" s="219">
        <f>'Table 7'!L11-'Table 8'!L11</f>
        <v>61</v>
      </c>
      <c r="M11" s="590">
        <f t="shared" si="1"/>
        <v>131</v>
      </c>
      <c r="N11" s="646"/>
    </row>
    <row r="12" spans="1:14" ht="11.25" customHeight="1">
      <c r="A12" s="157"/>
      <c r="B12" s="189" t="s">
        <v>14</v>
      </c>
      <c r="C12" s="219">
        <f>'Table 7'!C12-'Table 8'!C12</f>
        <v>593</v>
      </c>
      <c r="D12" s="216">
        <f>'Table 7'!D12-'Table 8'!D12</f>
        <v>473</v>
      </c>
      <c r="E12" s="216">
        <f>'Table 7'!E12-'Table 8'!E12</f>
        <v>172</v>
      </c>
      <c r="F12" s="216">
        <f>'Table 7'!F12-'Table 8'!F12</f>
        <v>130</v>
      </c>
      <c r="G12" s="216">
        <f>'Table 7'!G12-'Table 8'!G12</f>
        <v>88</v>
      </c>
      <c r="H12" s="587">
        <f t="shared" si="0"/>
        <v>390</v>
      </c>
      <c r="I12" s="216">
        <f>'Table 7'!I12-'Table 8'!I12</f>
        <v>83</v>
      </c>
      <c r="J12" s="216">
        <f>'Table 7'!J12-'Table 8'!J12</f>
        <v>95</v>
      </c>
      <c r="K12" s="219">
        <f>'Table 7'!K12-'Table 8'!K12</f>
        <v>67</v>
      </c>
      <c r="L12" s="219">
        <f>'Table 7'!L12-'Table 8'!L12</f>
        <v>70</v>
      </c>
      <c r="M12" s="590">
        <f t="shared" si="1"/>
        <v>232</v>
      </c>
      <c r="N12" s="646"/>
    </row>
    <row r="13" spans="1:14" ht="11.25" customHeight="1">
      <c r="A13" s="157"/>
      <c r="B13" s="189" t="s">
        <v>15</v>
      </c>
      <c r="C13" s="219">
        <f>'Table 7'!C13-'Table 8'!C13</f>
        <v>18</v>
      </c>
      <c r="D13" s="216">
        <f>'Table 7'!D13-'Table 8'!D13</f>
        <v>120</v>
      </c>
      <c r="E13" s="216">
        <f>'Table 7'!E13-'Table 8'!E13</f>
        <v>7</v>
      </c>
      <c r="F13" s="216">
        <f>'Table 7'!F13-'Table 8'!F13</f>
        <v>34</v>
      </c>
      <c r="G13" s="216">
        <f>'Table 7'!G13-'Table 8'!G13</f>
        <v>39</v>
      </c>
      <c r="H13" s="587">
        <f t="shared" si="0"/>
        <v>80</v>
      </c>
      <c r="I13" s="216">
        <f>'Table 7'!I13-'Table 8'!I13</f>
        <v>40</v>
      </c>
      <c r="J13" s="216">
        <f>'Table 7'!J13-'Table 8'!J13</f>
        <v>11</v>
      </c>
      <c r="K13" s="219">
        <f>'Table 7'!K13-'Table 8'!K13</f>
        <v>5</v>
      </c>
      <c r="L13" s="219">
        <f>'Table 7'!L13-'Table 8'!L13</f>
        <v>10</v>
      </c>
      <c r="M13" s="590">
        <f t="shared" si="1"/>
        <v>26</v>
      </c>
      <c r="N13" s="646"/>
    </row>
    <row r="14" spans="1:14" ht="11.25" customHeight="1">
      <c r="A14" s="157"/>
      <c r="B14" s="189" t="s">
        <v>16</v>
      </c>
      <c r="C14" s="219">
        <f>'Table 7'!C14-'Table 8'!C14</f>
        <v>116</v>
      </c>
      <c r="D14" s="216">
        <f>'Table 7'!D14-'Table 8'!D14</f>
        <v>59</v>
      </c>
      <c r="E14" s="216">
        <f>'Table 7'!E14-'Table 8'!E14</f>
        <v>28</v>
      </c>
      <c r="F14" s="216">
        <f>'Table 7'!F14-'Table 8'!F14</f>
        <v>1</v>
      </c>
      <c r="G14" s="216">
        <f>'Table 7'!G14-'Table 8'!G14</f>
        <v>28</v>
      </c>
      <c r="H14" s="587">
        <f t="shared" si="0"/>
        <v>57</v>
      </c>
      <c r="I14" s="216">
        <f>'Table 7'!I14-'Table 8'!I14</f>
        <v>2</v>
      </c>
      <c r="J14" s="216">
        <f>'Table 7'!J14-'Table 8'!J14</f>
        <v>7</v>
      </c>
      <c r="K14" s="229">
        <f>'Table 7'!K14-'Table 8'!K14</f>
        <v>0</v>
      </c>
      <c r="L14" s="219">
        <f>'Table 7'!L14-'Table 8'!L14</f>
        <v>22</v>
      </c>
      <c r="M14" s="590">
        <f t="shared" si="1"/>
        <v>29</v>
      </c>
      <c r="N14" s="646"/>
    </row>
    <row r="15" spans="1:14" ht="11.25" customHeight="1">
      <c r="A15" s="157"/>
      <c r="B15" s="189" t="s">
        <v>19</v>
      </c>
      <c r="C15" s="219">
        <f>'Table 7'!C15-'Table 8'!C15</f>
        <v>613</v>
      </c>
      <c r="D15" s="216">
        <f>'Table 7'!D15-'Table 8'!D15</f>
        <v>809</v>
      </c>
      <c r="E15" s="216">
        <f>'Table 7'!E15-'Table 8'!E15</f>
        <v>312</v>
      </c>
      <c r="F15" s="216">
        <f>'Table 7'!F15-'Table 8'!F15</f>
        <v>136</v>
      </c>
      <c r="G15" s="216">
        <f>'Table 7'!G15-'Table 8'!G15</f>
        <v>164</v>
      </c>
      <c r="H15" s="587">
        <f t="shared" si="0"/>
        <v>612</v>
      </c>
      <c r="I15" s="216">
        <f>'Table 7'!I15-'Table 8'!I15</f>
        <v>197</v>
      </c>
      <c r="J15" s="216">
        <f>'Table 7'!J15-'Table 8'!J15</f>
        <v>255</v>
      </c>
      <c r="K15" s="219">
        <f>'Table 7'!K15-'Table 8'!K15</f>
        <v>196</v>
      </c>
      <c r="L15" s="219">
        <f>'Table 7'!L15-'Table 8'!L15</f>
        <v>115</v>
      </c>
      <c r="M15" s="590">
        <f t="shared" si="1"/>
        <v>566</v>
      </c>
      <c r="N15" s="646"/>
    </row>
    <row r="16" spans="1:14" ht="11.25" customHeight="1">
      <c r="A16" s="157"/>
      <c r="B16" s="189" t="s">
        <v>31</v>
      </c>
      <c r="C16" s="219">
        <f>'Table 7'!C16-'Table 8'!C16</f>
        <v>174</v>
      </c>
      <c r="D16" s="216">
        <f>'Table 7'!D16-'Table 8'!D16</f>
        <v>170</v>
      </c>
      <c r="E16" s="216">
        <f>'Table 7'!E16-'Table 8'!E16</f>
        <v>54</v>
      </c>
      <c r="F16" s="216">
        <f>'Table 7'!F16-'Table 8'!F16</f>
        <v>23</v>
      </c>
      <c r="G16" s="216">
        <f>'Table 7'!G16-'Table 8'!G16</f>
        <v>7</v>
      </c>
      <c r="H16" s="587">
        <f t="shared" si="0"/>
        <v>84</v>
      </c>
      <c r="I16" s="216">
        <f>'Table 7'!I16-'Table 8'!I16</f>
        <v>86</v>
      </c>
      <c r="J16" s="216">
        <f>'Table 7'!J16-'Table 8'!J16</f>
        <v>83</v>
      </c>
      <c r="K16" s="219">
        <f>'Table 7'!K16-'Table 8'!K16</f>
        <v>61</v>
      </c>
      <c r="L16" s="219">
        <f>'Table 7'!L16-'Table 8'!L16</f>
        <v>49</v>
      </c>
      <c r="M16" s="590">
        <f t="shared" si="1"/>
        <v>193</v>
      </c>
      <c r="N16" s="646"/>
    </row>
    <row r="17" spans="1:14" ht="11.25" customHeight="1">
      <c r="A17" s="157"/>
      <c r="B17" s="189" t="s">
        <v>18</v>
      </c>
      <c r="C17" s="219">
        <f>'Table 7'!C17-'Table 8'!C17</f>
        <v>154</v>
      </c>
      <c r="D17" s="216">
        <f>'Table 7'!D17-'Table 8'!D17</f>
        <v>206</v>
      </c>
      <c r="E17" s="216">
        <f>'Table 7'!E17-'Table 8'!E17</f>
        <v>34</v>
      </c>
      <c r="F17" s="216">
        <f>'Table 7'!F17-'Table 8'!F17</f>
        <v>80</v>
      </c>
      <c r="G17" s="216">
        <f>'Table 7'!G17-'Table 8'!G17</f>
        <v>26</v>
      </c>
      <c r="H17" s="587">
        <f t="shared" si="0"/>
        <v>140</v>
      </c>
      <c r="I17" s="216">
        <f>'Table 7'!I17-'Table 8'!I17</f>
        <v>66</v>
      </c>
      <c r="J17" s="216">
        <f>'Table 7'!J17-'Table 8'!J17</f>
        <v>68</v>
      </c>
      <c r="K17" s="219">
        <f>'Table 7'!K17-'Table 8'!K17</f>
        <v>28</v>
      </c>
      <c r="L17" s="219">
        <f>'Table 7'!L17-'Table 8'!L17</f>
        <v>17</v>
      </c>
      <c r="M17" s="590">
        <f t="shared" si="1"/>
        <v>113</v>
      </c>
      <c r="N17" s="646"/>
    </row>
    <row r="18" spans="1:14" ht="11.25" customHeight="1">
      <c r="A18" s="157"/>
      <c r="B18" s="189" t="s">
        <v>20</v>
      </c>
      <c r="C18" s="219">
        <f>'Table 7'!C18-'Table 8'!C18</f>
        <v>334</v>
      </c>
      <c r="D18" s="216">
        <f>'Table 7'!D18-'Table 8'!D18</f>
        <v>224</v>
      </c>
      <c r="E18" s="216">
        <f>'Table 7'!E18-'Table 8'!E18</f>
        <v>46</v>
      </c>
      <c r="F18" s="216">
        <f>'Table 7'!F18-'Table 8'!F18</f>
        <v>68</v>
      </c>
      <c r="G18" s="216">
        <f>'Table 7'!G18-'Table 8'!G18</f>
        <v>48</v>
      </c>
      <c r="H18" s="587">
        <f t="shared" si="0"/>
        <v>162</v>
      </c>
      <c r="I18" s="216">
        <f>'Table 7'!I18-'Table 8'!I18</f>
        <v>62</v>
      </c>
      <c r="J18" s="216">
        <f>'Table 7'!J18-'Table 8'!J18</f>
        <v>105</v>
      </c>
      <c r="K18" s="219">
        <f>'Table 7'!K18-'Table 8'!K18</f>
        <v>144</v>
      </c>
      <c r="L18" s="219">
        <f>'Table 7'!L18-'Table 8'!L18</f>
        <v>215</v>
      </c>
      <c r="M18" s="590">
        <f t="shared" si="1"/>
        <v>464</v>
      </c>
      <c r="N18" s="646"/>
    </row>
    <row r="19" spans="1:14" ht="11.25" customHeight="1">
      <c r="A19" s="188" t="s">
        <v>126</v>
      </c>
      <c r="B19" s="189"/>
      <c r="C19" s="215">
        <f>'Table 7'!C19-'Table 8'!C19</f>
        <v>3740</v>
      </c>
      <c r="D19" s="215">
        <f>'Table 7'!D19-'Table 8'!D19</f>
        <v>2162</v>
      </c>
      <c r="E19" s="215">
        <f>'Table 7'!E19-'Table 8'!E19</f>
        <v>370</v>
      </c>
      <c r="F19" s="215">
        <f>'Table 7'!F19-'Table 8'!F19</f>
        <v>498</v>
      </c>
      <c r="G19" s="215">
        <f>'Table 7'!G19-'Table 8'!G19</f>
        <v>640</v>
      </c>
      <c r="H19" s="215">
        <f t="shared" si="0"/>
        <v>1508</v>
      </c>
      <c r="I19" s="215">
        <f>'Table 7'!I19-'Table 8'!I19</f>
        <v>654</v>
      </c>
      <c r="J19" s="215">
        <f>'Table 7'!J19-'Table 8'!J19</f>
        <v>912</v>
      </c>
      <c r="K19" s="215">
        <f>'Table 7'!K19-'Table 8'!K19</f>
        <v>644</v>
      </c>
      <c r="L19" s="215">
        <f>'Table 7'!L19-'Table 8'!L19</f>
        <v>840</v>
      </c>
      <c r="M19" s="215">
        <f t="shared" si="1"/>
        <v>2396</v>
      </c>
      <c r="N19" s="646"/>
    </row>
    <row r="20" spans="1:14" ht="11.25" customHeight="1">
      <c r="A20" s="188"/>
      <c r="B20" s="189" t="s">
        <v>147</v>
      </c>
      <c r="C20" s="219">
        <f>'Table 7'!C20-'Table 8'!C20</f>
        <v>208</v>
      </c>
      <c r="D20" s="216">
        <f>'Table 7'!D20-'Table 8'!D20</f>
        <v>146</v>
      </c>
      <c r="E20" s="216">
        <f>'Table 7'!E20-'Table 8'!E20</f>
        <v>10</v>
      </c>
      <c r="F20" s="216">
        <f>'Table 7'!F20-'Table 8'!F20</f>
        <v>36</v>
      </c>
      <c r="G20" s="216">
        <f>'Table 7'!G20-'Table 8'!G20</f>
        <v>58</v>
      </c>
      <c r="H20" s="587">
        <f t="shared" si="0"/>
        <v>104</v>
      </c>
      <c r="I20" s="216">
        <f>'Table 7'!I20-'Table 8'!I20</f>
        <v>42</v>
      </c>
      <c r="J20" s="216">
        <f>'Table 7'!J20-'Table 8'!J20</f>
        <v>13</v>
      </c>
      <c r="K20" s="219">
        <f>'Table 7'!K20-'Table 8'!K20</f>
        <v>8</v>
      </c>
      <c r="L20" s="219">
        <f>'Table 7'!L20-'Table 8'!L20</f>
        <v>59</v>
      </c>
      <c r="M20" s="590">
        <f t="shared" si="1"/>
        <v>80</v>
      </c>
      <c r="N20" s="646"/>
    </row>
    <row r="21" spans="1:14" ht="11.25" customHeight="1">
      <c r="A21" s="157"/>
      <c r="B21" s="189" t="s">
        <v>368</v>
      </c>
      <c r="C21" s="219">
        <f>'Table 7'!C21-'Table 8'!C21</f>
        <v>45</v>
      </c>
      <c r="D21" s="216">
        <f>'Table 7'!D21-'Table 8'!D21</f>
        <v>99</v>
      </c>
      <c r="E21" s="216">
        <f>'Table 7'!E21-'Table 8'!E21</f>
        <v>17</v>
      </c>
      <c r="F21" s="216">
        <f>'Table 7'!F21-'Table 8'!F21</f>
        <v>21</v>
      </c>
      <c r="G21" s="216">
        <f>'Table 7'!G21-'Table 8'!G21</f>
        <v>26</v>
      </c>
      <c r="H21" s="587">
        <f t="shared" si="0"/>
        <v>64</v>
      </c>
      <c r="I21" s="216">
        <f>'Table 7'!I21-'Table 8'!I21</f>
        <v>35</v>
      </c>
      <c r="J21" s="216">
        <f>'Table 7'!J21-'Table 8'!J21</f>
        <v>10</v>
      </c>
      <c r="K21" s="219">
        <f>'Table 7'!K21-'Table 8'!K21</f>
        <v>16</v>
      </c>
      <c r="L21" s="219">
        <f>'Table 7'!L21-'Table 8'!L21</f>
        <v>15</v>
      </c>
      <c r="M21" s="590">
        <f t="shared" si="1"/>
        <v>41</v>
      </c>
      <c r="N21" s="646"/>
    </row>
    <row r="22" spans="1:14" ht="11.25" customHeight="1">
      <c r="A22" s="157"/>
      <c r="B22" s="189" t="s">
        <v>23</v>
      </c>
      <c r="C22" s="219">
        <f>'Table 7'!C22-'Table 8'!C22</f>
        <v>306</v>
      </c>
      <c r="D22" s="216">
        <f>'Table 7'!D22-'Table 8'!D22</f>
        <v>201</v>
      </c>
      <c r="E22" s="216">
        <f>'Table 7'!E22-'Table 8'!E22</f>
        <v>40</v>
      </c>
      <c r="F22" s="216">
        <f>'Table 7'!F22-'Table 8'!F22</f>
        <v>64</v>
      </c>
      <c r="G22" s="216">
        <f>'Table 7'!G22-'Table 8'!G22</f>
        <v>47</v>
      </c>
      <c r="H22" s="587">
        <f t="shared" si="0"/>
        <v>151</v>
      </c>
      <c r="I22" s="216">
        <f>'Table 7'!I22-'Table 8'!I22</f>
        <v>50</v>
      </c>
      <c r="J22" s="216">
        <f>'Table 7'!J22-'Table 8'!J22</f>
        <v>155</v>
      </c>
      <c r="K22" s="219">
        <f>'Table 7'!K22-'Table 8'!K22</f>
        <v>71</v>
      </c>
      <c r="L22" s="219">
        <f>'Table 7'!L22-'Table 8'!L22</f>
        <v>72</v>
      </c>
      <c r="M22" s="590">
        <f t="shared" si="1"/>
        <v>298</v>
      </c>
      <c r="N22" s="646"/>
    </row>
    <row r="23" spans="1:14" ht="11.25" customHeight="1">
      <c r="A23" s="157"/>
      <c r="B23" s="189" t="s">
        <v>30</v>
      </c>
      <c r="C23" s="219">
        <f>'Table 7'!C23-'Table 8'!C23</f>
        <v>216</v>
      </c>
      <c r="D23" s="216">
        <f>'Table 7'!D23-'Table 8'!D23</f>
        <v>287</v>
      </c>
      <c r="E23" s="216">
        <f>'Table 7'!E23-'Table 8'!E23</f>
        <v>35</v>
      </c>
      <c r="F23" s="216">
        <f>'Table 7'!F23-'Table 8'!F23</f>
        <v>85</v>
      </c>
      <c r="G23" s="216">
        <f>'Table 7'!G23-'Table 8'!G23</f>
        <v>65</v>
      </c>
      <c r="H23" s="587">
        <f t="shared" si="0"/>
        <v>185</v>
      </c>
      <c r="I23" s="216">
        <f>'Table 7'!I23-'Table 8'!I23</f>
        <v>102</v>
      </c>
      <c r="J23" s="216">
        <f>'Table 7'!J23-'Table 8'!J23</f>
        <v>223</v>
      </c>
      <c r="K23" s="219">
        <f>'Table 7'!K23-'Table 8'!K23</f>
        <v>52</v>
      </c>
      <c r="L23" s="219">
        <f>'Table 7'!L23-'Table 8'!L23</f>
        <v>101</v>
      </c>
      <c r="M23" s="590">
        <f t="shared" si="1"/>
        <v>376</v>
      </c>
      <c r="N23" s="646"/>
    </row>
    <row r="24" spans="1:14" ht="11.25" customHeight="1">
      <c r="A24" s="157"/>
      <c r="B24" s="189" t="s">
        <v>219</v>
      </c>
      <c r="C24" s="219">
        <f>'Table 7'!C24-'Table 8'!C24</f>
        <v>158</v>
      </c>
      <c r="D24" s="216">
        <f>'Table 7'!D24-'Table 8'!D24</f>
        <v>194</v>
      </c>
      <c r="E24" s="216">
        <f>'Table 7'!E24-'Table 8'!E24</f>
        <v>27</v>
      </c>
      <c r="F24" s="216">
        <f>'Table 7'!F24-'Table 8'!F24</f>
        <v>36</v>
      </c>
      <c r="G24" s="216">
        <f>'Table 7'!G24-'Table 8'!G24</f>
        <v>66</v>
      </c>
      <c r="H24" s="587">
        <f t="shared" si="0"/>
        <v>129</v>
      </c>
      <c r="I24" s="216">
        <f>'Table 7'!I24-'Table 8'!I24</f>
        <v>65</v>
      </c>
      <c r="J24" s="216">
        <f>'Table 7'!J24-'Table 8'!J24</f>
        <v>52</v>
      </c>
      <c r="K24" s="219">
        <f>'Table 7'!K24-'Table 8'!K24</f>
        <v>95</v>
      </c>
      <c r="L24" s="219">
        <f>'Table 7'!L24-'Table 8'!L24</f>
        <v>64</v>
      </c>
      <c r="M24" s="590">
        <f t="shared" si="1"/>
        <v>211</v>
      </c>
      <c r="N24" s="646"/>
    </row>
    <row r="25" spans="1:14" ht="11.25" customHeight="1">
      <c r="A25" s="157"/>
      <c r="B25" s="189" t="s">
        <v>243</v>
      </c>
      <c r="C25" s="219">
        <f>'Table 7'!C25-'Table 8'!C25</f>
        <v>133</v>
      </c>
      <c r="D25" s="216">
        <f>'Table 7'!D25-'Table 8'!D25</f>
        <v>168</v>
      </c>
      <c r="E25" s="216">
        <f>'Table 7'!E25-'Table 8'!E25</f>
        <v>40</v>
      </c>
      <c r="F25" s="216">
        <f>'Table 7'!F25-'Table 8'!F25</f>
        <v>78</v>
      </c>
      <c r="G25" s="216">
        <f>'Table 7'!G25-'Table 8'!G25</f>
        <v>1</v>
      </c>
      <c r="H25" s="587">
        <f t="shared" si="0"/>
        <v>119</v>
      </c>
      <c r="I25" s="216">
        <f>'Table 7'!I25-'Table 8'!I25</f>
        <v>49</v>
      </c>
      <c r="J25" s="216">
        <f>'Table 7'!J25-'Table 8'!J25</f>
        <v>24</v>
      </c>
      <c r="K25" s="219">
        <f>'Table 7'!K25-'Table 8'!K25</f>
        <v>53</v>
      </c>
      <c r="L25" s="219">
        <f>'Table 7'!L25-'Table 8'!L25</f>
        <v>33</v>
      </c>
      <c r="M25" s="590">
        <f t="shared" si="1"/>
        <v>110</v>
      </c>
      <c r="N25" s="646"/>
    </row>
    <row r="26" spans="1:14" ht="11.25" customHeight="1">
      <c r="A26" s="157"/>
      <c r="B26" s="189" t="s">
        <v>26</v>
      </c>
      <c r="C26" s="219">
        <f>'Table 7'!C26-'Table 8'!C26</f>
        <v>209</v>
      </c>
      <c r="D26" s="216">
        <f>'Table 7'!D26-'Table 8'!D26</f>
        <v>281</v>
      </c>
      <c r="E26" s="216">
        <f>'Table 7'!E26-'Table 8'!E26</f>
        <v>25</v>
      </c>
      <c r="F26" s="216">
        <f>'Table 7'!F26-'Table 8'!F26</f>
        <v>48</v>
      </c>
      <c r="G26" s="216">
        <f>'Table 7'!G26-'Table 8'!G26</f>
        <v>91</v>
      </c>
      <c r="H26" s="587">
        <f t="shared" si="0"/>
        <v>164</v>
      </c>
      <c r="I26" s="216">
        <f>'Table 7'!I26-'Table 8'!I26</f>
        <v>117</v>
      </c>
      <c r="J26" s="216">
        <f>'Table 7'!J26-'Table 8'!J26</f>
        <v>81</v>
      </c>
      <c r="K26" s="219">
        <f>'Table 7'!K26-'Table 8'!K26</f>
        <v>79</v>
      </c>
      <c r="L26" s="219">
        <f>'Table 7'!L26-'Table 8'!L26</f>
        <v>97</v>
      </c>
      <c r="M26" s="590">
        <f t="shared" si="1"/>
        <v>257</v>
      </c>
      <c r="N26" s="646"/>
    </row>
    <row r="27" spans="1:14" ht="11.25" customHeight="1">
      <c r="A27" s="157"/>
      <c r="B27" s="189" t="s">
        <v>220</v>
      </c>
      <c r="C27" s="219">
        <f>'Table 7'!C27-'Table 8'!C27</f>
        <v>385</v>
      </c>
      <c r="D27" s="216">
        <f>'Table 7'!D27-'Table 8'!D27</f>
        <v>206</v>
      </c>
      <c r="E27" s="216">
        <f>'Table 7'!E27-'Table 8'!E27</f>
        <v>66</v>
      </c>
      <c r="F27" s="216">
        <f>'Table 7'!F27-'Table 8'!F27</f>
        <v>32</v>
      </c>
      <c r="G27" s="216">
        <f>'Table 7'!G27-'Table 8'!G27</f>
        <v>39</v>
      </c>
      <c r="H27" s="587">
        <f t="shared" si="0"/>
        <v>137</v>
      </c>
      <c r="I27" s="216">
        <f>'Table 7'!I27-'Table 8'!I27</f>
        <v>69</v>
      </c>
      <c r="J27" s="216">
        <f>'Table 7'!J27-'Table 8'!J27</f>
        <v>87</v>
      </c>
      <c r="K27" s="219">
        <f>'Table 7'!K27-'Table 8'!K27</f>
        <v>96</v>
      </c>
      <c r="L27" s="219">
        <f>'Table 7'!L27-'Table 8'!L27</f>
        <v>100</v>
      </c>
      <c r="M27" s="590">
        <f t="shared" si="1"/>
        <v>283</v>
      </c>
      <c r="N27" s="646"/>
    </row>
    <row r="28" spans="1:14" ht="11.25" customHeight="1">
      <c r="A28" s="157"/>
      <c r="B28" s="189" t="s">
        <v>65</v>
      </c>
      <c r="C28" s="219">
        <f>'Table 7'!C28-'Table 8'!C28</f>
        <v>1788</v>
      </c>
      <c r="D28" s="216">
        <f>'Table 7'!D28-'Table 8'!D28</f>
        <v>151</v>
      </c>
      <c r="E28" s="216">
        <f>'Table 7'!E28-'Table 8'!E28</f>
        <v>19</v>
      </c>
      <c r="F28" s="216">
        <f>'Table 7'!F28-'Table 8'!F28</f>
        <v>48</v>
      </c>
      <c r="G28" s="216">
        <f>'Table 7'!G28-'Table 8'!G28</f>
        <v>45</v>
      </c>
      <c r="H28" s="587">
        <f t="shared" si="0"/>
        <v>112</v>
      </c>
      <c r="I28" s="216">
        <f>'Table 7'!I28-'Table 8'!I28</f>
        <v>39</v>
      </c>
      <c r="J28" s="216">
        <f>'Table 7'!J28-'Table 8'!J28</f>
        <v>44</v>
      </c>
      <c r="K28" s="219">
        <f>'Table 7'!K28-'Table 8'!K28</f>
        <v>106</v>
      </c>
      <c r="L28" s="219">
        <f>'Table 7'!L28-'Table 8'!L28</f>
        <v>63</v>
      </c>
      <c r="M28" s="590">
        <f t="shared" si="1"/>
        <v>213</v>
      </c>
      <c r="N28" s="646"/>
    </row>
    <row r="29" spans="1:14" ht="11.25" customHeight="1">
      <c r="A29" s="157"/>
      <c r="B29" s="189" t="s">
        <v>20</v>
      </c>
      <c r="C29" s="219">
        <f>'Table 7'!C29-'Table 8'!C29</f>
        <v>292</v>
      </c>
      <c r="D29" s="216">
        <f>'Table 7'!D29-'Table 8'!D29</f>
        <v>429</v>
      </c>
      <c r="E29" s="216">
        <f>'Table 7'!E29-'Table 8'!E29</f>
        <v>91</v>
      </c>
      <c r="F29" s="216">
        <f>'Table 7'!F29-'Table 8'!F29</f>
        <v>50</v>
      </c>
      <c r="G29" s="216">
        <f>'Table 7'!G29-'Table 8'!G29</f>
        <v>202</v>
      </c>
      <c r="H29" s="587">
        <f t="shared" si="0"/>
        <v>343</v>
      </c>
      <c r="I29" s="216">
        <f>'Table 7'!I29-'Table 8'!I29</f>
        <v>86</v>
      </c>
      <c r="J29" s="216">
        <f>'Table 7'!J29-'Table 8'!J29</f>
        <v>223</v>
      </c>
      <c r="K29" s="219">
        <f>'Table 7'!K29-'Table 8'!K29</f>
        <v>68</v>
      </c>
      <c r="L29" s="219">
        <f>'Table 7'!L29-'Table 8'!L29</f>
        <v>236</v>
      </c>
      <c r="M29" s="590">
        <f t="shared" si="1"/>
        <v>527</v>
      </c>
      <c r="N29" s="646"/>
    </row>
    <row r="30" spans="1:14" ht="11.25" customHeight="1">
      <c r="A30" s="188" t="s">
        <v>127</v>
      </c>
      <c r="B30" s="189"/>
      <c r="C30" s="215">
        <f>'Table 7'!C30-'Table 8'!C30</f>
        <v>4480</v>
      </c>
      <c r="D30" s="215">
        <f>'Table 7'!D30-'Table 8'!D30</f>
        <v>4276</v>
      </c>
      <c r="E30" s="215">
        <f>'Table 7'!E30-'Table 8'!E30</f>
        <v>780</v>
      </c>
      <c r="F30" s="215">
        <f>'Table 7'!F30-'Table 8'!F30</f>
        <v>1087</v>
      </c>
      <c r="G30" s="215">
        <f>'Table 7'!G30-'Table 8'!G30</f>
        <v>1145</v>
      </c>
      <c r="H30" s="215">
        <f t="shared" si="0"/>
        <v>3012</v>
      </c>
      <c r="I30" s="215">
        <f>'Table 7'!I30-'Table 8'!I30</f>
        <v>1264</v>
      </c>
      <c r="J30" s="215">
        <f>'Table 7'!J30-'Table 8'!J30</f>
        <v>856</v>
      </c>
      <c r="K30" s="215">
        <f>'Table 7'!K30-'Table 8'!K30</f>
        <v>923</v>
      </c>
      <c r="L30" s="215">
        <f>'Table 7'!L30-'Table 8'!L30</f>
        <v>952</v>
      </c>
      <c r="M30" s="215">
        <f t="shared" si="1"/>
        <v>2731</v>
      </c>
      <c r="N30" s="646"/>
    </row>
    <row r="31" spans="1:14" ht="11.25" customHeight="1">
      <c r="A31" s="157"/>
      <c r="B31" s="189" t="s">
        <v>74</v>
      </c>
      <c r="C31" s="219">
        <f>'Table 7'!C31-'Table 8'!C31</f>
        <v>139</v>
      </c>
      <c r="D31" s="216">
        <f>'Table 7'!D31-'Table 8'!D31</f>
        <v>71</v>
      </c>
      <c r="E31" s="216">
        <f>'Table 7'!E31-'Table 8'!E31</f>
        <v>28</v>
      </c>
      <c r="F31" s="216">
        <f>'Table 7'!F31-'Table 8'!F31</f>
        <v>19</v>
      </c>
      <c r="G31" s="216">
        <f>'Table 7'!G31-'Table 8'!G31</f>
        <v>8</v>
      </c>
      <c r="H31" s="587">
        <f t="shared" si="0"/>
        <v>55</v>
      </c>
      <c r="I31" s="216">
        <f>'Table 7'!I31-'Table 8'!I31</f>
        <v>16</v>
      </c>
      <c r="J31" s="216">
        <f>'Table 7'!J31-'Table 8'!J31</f>
        <v>11</v>
      </c>
      <c r="K31" s="219">
        <f>'Table 7'!K31-'Table 8'!K31</f>
        <v>13</v>
      </c>
      <c r="L31" s="219">
        <f>'Table 7'!L31-'Table 8'!L31</f>
        <v>11</v>
      </c>
      <c r="M31" s="590">
        <f t="shared" si="1"/>
        <v>35</v>
      </c>
      <c r="N31" s="646"/>
    </row>
    <row r="32" spans="1:14" ht="11.25" customHeight="1">
      <c r="A32" s="157"/>
      <c r="B32" s="189" t="s">
        <v>94</v>
      </c>
      <c r="C32" s="219">
        <f>'Table 7'!C32-'Table 8'!C32</f>
        <v>5</v>
      </c>
      <c r="D32" s="216">
        <f>'Table 7'!D32-'Table 8'!D32</f>
        <v>1</v>
      </c>
      <c r="E32" s="217">
        <f>'Table 7'!E32-'Table 8'!E32</f>
        <v>0</v>
      </c>
      <c r="F32" s="216">
        <f>'Table 7'!F32-'Table 8'!F32</f>
        <v>1</v>
      </c>
      <c r="G32" s="229">
        <f>'Table 7'!G32-'Table 8'!G32</f>
        <v>0</v>
      </c>
      <c r="H32" s="587">
        <f t="shared" si="0"/>
        <v>1</v>
      </c>
      <c r="I32" s="217">
        <f>'Table 7'!I32-'Table 8'!I32</f>
        <v>0</v>
      </c>
      <c r="J32" s="217">
        <f>'Table 7'!J32-'Table 8'!J32</f>
        <v>0</v>
      </c>
      <c r="K32" s="219">
        <f>'Table 7'!K32-'Table 8'!K32</f>
        <v>1</v>
      </c>
      <c r="L32" s="217">
        <f>'Table 7'!L32-'Table 8'!L32</f>
        <v>0</v>
      </c>
      <c r="M32" s="590">
        <f t="shared" si="1"/>
        <v>1</v>
      </c>
      <c r="N32" s="646"/>
    </row>
    <row r="33" spans="1:14" ht="11.25" customHeight="1">
      <c r="A33" s="157"/>
      <c r="B33" s="189" t="s">
        <v>24</v>
      </c>
      <c r="C33" s="219">
        <f>'Table 7'!C33-'Table 8'!C33</f>
        <v>74</v>
      </c>
      <c r="D33" s="216">
        <f>'Table 7'!D33-'Table 8'!D33</f>
        <v>28</v>
      </c>
      <c r="E33" s="216">
        <f>'Table 7'!E33-'Table 8'!E33</f>
        <v>12</v>
      </c>
      <c r="F33" s="216">
        <f>'Table 7'!F33-'Table 8'!F33</f>
        <v>1</v>
      </c>
      <c r="G33" s="216">
        <f>'Table 7'!G33-'Table 8'!G33</f>
        <v>4</v>
      </c>
      <c r="H33" s="587">
        <f t="shared" si="0"/>
        <v>17</v>
      </c>
      <c r="I33" s="216">
        <f>'Table 7'!I33-'Table 8'!I33</f>
        <v>11</v>
      </c>
      <c r="J33" s="216">
        <f>'Table 7'!J33-'Table 8'!J33</f>
        <v>5</v>
      </c>
      <c r="K33" s="219">
        <f>'Table 7'!K33-'Table 8'!K33</f>
        <v>17</v>
      </c>
      <c r="L33" s="219">
        <f>'Table 7'!L33-'Table 8'!L33</f>
        <v>12</v>
      </c>
      <c r="M33" s="590">
        <f t="shared" si="1"/>
        <v>34</v>
      </c>
      <c r="N33" s="646"/>
    </row>
    <row r="34" spans="1:14" ht="11.25" customHeight="1">
      <c r="A34" s="157"/>
      <c r="B34" s="189" t="s">
        <v>173</v>
      </c>
      <c r="C34" s="219">
        <f>'Table 7'!C34-'Table 8'!C34</f>
        <v>1802</v>
      </c>
      <c r="D34" s="216">
        <f>'Table 7'!D34-'Table 8'!D34</f>
        <v>1567</v>
      </c>
      <c r="E34" s="216">
        <f>'Table 7'!E34-'Table 8'!E34</f>
        <v>287</v>
      </c>
      <c r="F34" s="216">
        <f>'Table 7'!F34-'Table 8'!F34</f>
        <v>451</v>
      </c>
      <c r="G34" s="216">
        <f>'Table 7'!G34-'Table 8'!G34</f>
        <v>412</v>
      </c>
      <c r="H34" s="587">
        <f t="shared" si="0"/>
        <v>1150</v>
      </c>
      <c r="I34" s="216">
        <f>'Table 7'!I34-'Table 8'!I34</f>
        <v>417</v>
      </c>
      <c r="J34" s="216">
        <f>'Table 7'!J34-'Table 8'!J34</f>
        <v>361</v>
      </c>
      <c r="K34" s="219">
        <f>'Table 7'!K34-'Table 8'!K34</f>
        <v>387</v>
      </c>
      <c r="L34" s="219">
        <f>'Table 7'!L34-'Table 8'!L34</f>
        <v>419</v>
      </c>
      <c r="M34" s="590">
        <f t="shared" si="1"/>
        <v>1167</v>
      </c>
      <c r="N34" s="646"/>
    </row>
    <row r="35" spans="1:14" ht="11.25" customHeight="1">
      <c r="A35" s="157"/>
      <c r="B35" s="189" t="s">
        <v>241</v>
      </c>
      <c r="C35" s="219">
        <f>'Table 7'!C35-'Table 8'!C35</f>
        <v>203</v>
      </c>
      <c r="D35" s="216">
        <f>'Table 7'!D35-'Table 8'!D35</f>
        <v>130</v>
      </c>
      <c r="E35" s="216">
        <f>'Table 7'!E35-'Table 8'!E35</f>
        <v>28</v>
      </c>
      <c r="F35" s="216">
        <f>'Table 7'!F35-'Table 8'!F35</f>
        <v>26</v>
      </c>
      <c r="G35" s="216">
        <f>'Table 7'!G35-'Table 8'!G35</f>
        <v>42</v>
      </c>
      <c r="H35" s="587">
        <f t="shared" si="0"/>
        <v>96</v>
      </c>
      <c r="I35" s="216">
        <f>'Table 7'!I35-'Table 8'!I35</f>
        <v>34</v>
      </c>
      <c r="J35" s="216">
        <f>'Table 7'!J35-'Table 8'!J35</f>
        <v>24</v>
      </c>
      <c r="K35" s="219">
        <f>'Table 7'!K35-'Table 8'!K35</f>
        <v>30</v>
      </c>
      <c r="L35" s="219">
        <f>'Table 7'!L35-'Table 8'!L35</f>
        <v>32</v>
      </c>
      <c r="M35" s="590">
        <f t="shared" si="1"/>
        <v>86</v>
      </c>
      <c r="N35" s="646"/>
    </row>
    <row r="36" spans="1:14" ht="11.25" customHeight="1">
      <c r="A36" s="157"/>
      <c r="B36" s="189" t="s">
        <v>77</v>
      </c>
      <c r="C36" s="219">
        <f>'Table 7'!C36-'Table 8'!C36</f>
        <v>4</v>
      </c>
      <c r="D36" s="216">
        <f>'Table 7'!D36-'Table 8'!D36</f>
        <v>29</v>
      </c>
      <c r="E36" s="216">
        <f>'Table 7'!E36-'Table 8'!E36</f>
        <v>3</v>
      </c>
      <c r="F36" s="216">
        <f>'Table 7'!F36-'Table 8'!F36</f>
        <v>4</v>
      </c>
      <c r="G36" s="216">
        <f>'Table 7'!G36-'Table 8'!G36</f>
        <v>8</v>
      </c>
      <c r="H36" s="587">
        <f t="shared" si="0"/>
        <v>15</v>
      </c>
      <c r="I36" s="216">
        <f>'Table 7'!I36-'Table 8'!I36</f>
        <v>14</v>
      </c>
      <c r="J36" s="216">
        <f>'Table 7'!J36-'Table 8'!J36</f>
        <v>2</v>
      </c>
      <c r="K36" s="219">
        <f>'Table 7'!K36-'Table 8'!K36</f>
        <v>2</v>
      </c>
      <c r="L36" s="219">
        <f>'Table 7'!L36-'Table 8'!L36</f>
        <v>1</v>
      </c>
      <c r="M36" s="590">
        <f t="shared" si="1"/>
        <v>5</v>
      </c>
      <c r="N36" s="646"/>
    </row>
    <row r="37" spans="1:14" ht="11.25" customHeight="1">
      <c r="A37" s="157"/>
      <c r="B37" s="189" t="s">
        <v>17</v>
      </c>
      <c r="C37" s="219">
        <f>'Table 7'!C37-'Table 8'!C37</f>
        <v>1178</v>
      </c>
      <c r="D37" s="216">
        <f>'Table 7'!D37-'Table 8'!D37</f>
        <v>1354</v>
      </c>
      <c r="E37" s="216">
        <f>'Table 7'!E37-'Table 8'!E37</f>
        <v>206</v>
      </c>
      <c r="F37" s="216">
        <f>'Table 7'!F37-'Table 8'!F37</f>
        <v>295</v>
      </c>
      <c r="G37" s="216">
        <f>'Table 7'!G37-'Table 8'!G37</f>
        <v>385</v>
      </c>
      <c r="H37" s="587">
        <f t="shared" si="0"/>
        <v>886</v>
      </c>
      <c r="I37" s="216">
        <f>'Table 7'!I37-'Table 8'!I37</f>
        <v>468</v>
      </c>
      <c r="J37" s="216">
        <f>'Table 7'!J37-'Table 8'!J37</f>
        <v>221</v>
      </c>
      <c r="K37" s="219">
        <f>'Table 7'!K37-'Table 8'!K37</f>
        <v>241</v>
      </c>
      <c r="L37" s="219">
        <f>'Table 7'!L37-'Table 8'!L37</f>
        <v>229</v>
      </c>
      <c r="M37" s="590">
        <f t="shared" si="1"/>
        <v>691</v>
      </c>
      <c r="N37" s="646"/>
    </row>
    <row r="38" spans="1:14" ht="11.25" customHeight="1">
      <c r="A38" s="157"/>
      <c r="B38" s="189" t="s">
        <v>25</v>
      </c>
      <c r="C38" s="219">
        <f>'Table 7'!C38-'Table 8'!C38</f>
        <v>463</v>
      </c>
      <c r="D38" s="216">
        <f>'Table 7'!D38-'Table 8'!D38</f>
        <v>569</v>
      </c>
      <c r="E38" s="216">
        <f>'Table 7'!E38-'Table 8'!E38</f>
        <v>98</v>
      </c>
      <c r="F38" s="216">
        <f>'Table 7'!F38-'Table 8'!F38</f>
        <v>148</v>
      </c>
      <c r="G38" s="216">
        <f>'Table 7'!G38-'Table 8'!G38</f>
        <v>138</v>
      </c>
      <c r="H38" s="587">
        <f t="shared" si="0"/>
        <v>384</v>
      </c>
      <c r="I38" s="216">
        <f>'Table 7'!I38-'Table 8'!I38</f>
        <v>185</v>
      </c>
      <c r="J38" s="216">
        <f>'Table 7'!J38-'Table 8'!J38</f>
        <v>94</v>
      </c>
      <c r="K38" s="219">
        <f>'Table 7'!K38-'Table 8'!K38</f>
        <v>96</v>
      </c>
      <c r="L38" s="219">
        <f>'Table 7'!L38-'Table 8'!L38</f>
        <v>80</v>
      </c>
      <c r="M38" s="590">
        <f t="shared" si="1"/>
        <v>270</v>
      </c>
      <c r="N38" s="646"/>
    </row>
    <row r="39" spans="1:14" ht="11.25" customHeight="1">
      <c r="A39" s="157"/>
      <c r="B39" s="189" t="s">
        <v>164</v>
      </c>
      <c r="C39" s="219">
        <f>'Table 7'!C39-'Table 8'!C39</f>
        <v>336</v>
      </c>
      <c r="D39" s="216">
        <f>'Table 7'!D39-'Table 8'!D39</f>
        <v>361</v>
      </c>
      <c r="E39" s="216">
        <f>'Table 7'!E39-'Table 8'!E39</f>
        <v>74</v>
      </c>
      <c r="F39" s="216">
        <f>'Table 7'!F39-'Table 8'!F39</f>
        <v>105</v>
      </c>
      <c r="G39" s="216">
        <f>'Table 7'!G39-'Table 8'!G39</f>
        <v>95</v>
      </c>
      <c r="H39" s="587">
        <f t="shared" si="0"/>
        <v>274</v>
      </c>
      <c r="I39" s="216">
        <f>'Table 7'!I39-'Table 8'!I39</f>
        <v>87</v>
      </c>
      <c r="J39" s="216">
        <f>'Table 7'!J39-'Table 8'!J39</f>
        <v>74</v>
      </c>
      <c r="K39" s="219">
        <f>'Table 7'!K39-'Table 8'!K39</f>
        <v>90</v>
      </c>
      <c r="L39" s="219">
        <f>'Table 7'!L39-'Table 8'!L39</f>
        <v>89</v>
      </c>
      <c r="M39" s="590">
        <f t="shared" si="1"/>
        <v>253</v>
      </c>
      <c r="N39" s="646"/>
    </row>
    <row r="40" spans="1:14" ht="11.25" customHeight="1">
      <c r="A40" s="157"/>
      <c r="B40" s="189" t="s">
        <v>82</v>
      </c>
      <c r="C40" s="219">
        <f>'Table 7'!C40-'Table 8'!C40</f>
        <v>16</v>
      </c>
      <c r="D40" s="216">
        <f>'Table 7'!D40-'Table 8'!D40</f>
        <v>19</v>
      </c>
      <c r="E40" s="216">
        <f>'Table 7'!E40-'Table 8'!E40</f>
        <v>6</v>
      </c>
      <c r="F40" s="216">
        <f>'Table 7'!F40-'Table 8'!F40</f>
        <v>1</v>
      </c>
      <c r="G40" s="216">
        <f>'Table 7'!G40-'Table 8'!G40</f>
        <v>7</v>
      </c>
      <c r="H40" s="587">
        <f t="shared" si="0"/>
        <v>14</v>
      </c>
      <c r="I40" s="216">
        <f>'Table 7'!I40-'Table 8'!I40</f>
        <v>5</v>
      </c>
      <c r="J40" s="216">
        <f>'Table 7'!J40-'Table 8'!J40</f>
        <v>9</v>
      </c>
      <c r="K40" s="219">
        <f>'Table 7'!K40-'Table 8'!K40</f>
        <v>1</v>
      </c>
      <c r="L40" s="219">
        <f>'Table 7'!L40-'Table 8'!L40</f>
        <v>5</v>
      </c>
      <c r="M40" s="590">
        <f t="shared" si="1"/>
        <v>15</v>
      </c>
      <c r="N40" s="646"/>
    </row>
    <row r="41" spans="1:14" ht="11.25" customHeight="1">
      <c r="A41" s="157"/>
      <c r="B41" s="189" t="s">
        <v>20</v>
      </c>
      <c r="C41" s="219">
        <f>'Table 7'!C41-'Table 8'!C41</f>
        <v>260</v>
      </c>
      <c r="D41" s="216">
        <f>'Table 7'!D41-'Table 8'!D41</f>
        <v>147</v>
      </c>
      <c r="E41" s="216">
        <f>'Table 7'!E41-'Table 8'!E41</f>
        <v>38</v>
      </c>
      <c r="F41" s="216">
        <f>'Table 7'!F41-'Table 8'!F41</f>
        <v>36</v>
      </c>
      <c r="G41" s="216">
        <f>'Table 7'!G41-'Table 8'!G41</f>
        <v>46</v>
      </c>
      <c r="H41" s="587">
        <f t="shared" si="0"/>
        <v>120</v>
      </c>
      <c r="I41" s="216">
        <f>'Table 7'!I41-'Table 8'!I41</f>
        <v>27</v>
      </c>
      <c r="J41" s="216">
        <f>'Table 7'!J41-'Table 8'!J41</f>
        <v>55</v>
      </c>
      <c r="K41" s="219">
        <f>'Table 7'!K41-'Table 8'!K41</f>
        <v>45</v>
      </c>
      <c r="L41" s="219">
        <f>'Table 7'!L41-'Table 8'!L41</f>
        <v>74</v>
      </c>
      <c r="M41" s="590">
        <f t="shared" si="1"/>
        <v>174</v>
      </c>
      <c r="N41" s="646"/>
    </row>
    <row r="42" spans="1:14" ht="11.25" customHeight="1">
      <c r="A42" s="188" t="s">
        <v>128</v>
      </c>
      <c r="B42" s="189"/>
      <c r="C42" s="215">
        <f>'Table 7'!C42-'Table 8'!C42</f>
        <v>431</v>
      </c>
      <c r="D42" s="215">
        <f>'Table 7'!D42-'Table 8'!D42</f>
        <v>395</v>
      </c>
      <c r="E42" s="215">
        <f>'Table 7'!E42-'Table 8'!E42</f>
        <v>86</v>
      </c>
      <c r="F42" s="215">
        <f>'Table 7'!F42-'Table 8'!F42</f>
        <v>62</v>
      </c>
      <c r="G42" s="215">
        <f>'Table 7'!G42-'Table 8'!G42</f>
        <v>140</v>
      </c>
      <c r="H42" s="215">
        <f t="shared" si="0"/>
        <v>288</v>
      </c>
      <c r="I42" s="215">
        <f>'Table 7'!I42-'Table 8'!I42</f>
        <v>107</v>
      </c>
      <c r="J42" s="215">
        <f>'Table 7'!J42-'Table 8'!J42</f>
        <v>56</v>
      </c>
      <c r="K42" s="215">
        <f>'Table 7'!K42-'Table 8'!K42</f>
        <v>89</v>
      </c>
      <c r="L42" s="215">
        <f>'Table 7'!L42-'Table 8'!L42</f>
        <v>75</v>
      </c>
      <c r="M42" s="215">
        <f t="shared" si="1"/>
        <v>220</v>
      </c>
      <c r="N42" s="646"/>
    </row>
    <row r="43" spans="1:14" ht="11.25" customHeight="1">
      <c r="A43" s="157"/>
      <c r="B43" s="189" t="s">
        <v>22</v>
      </c>
      <c r="C43" s="219">
        <f>'Table 7'!C43-'Table 8'!C43</f>
        <v>2</v>
      </c>
      <c r="D43" s="216">
        <f>'Table 7'!D43-'Table 8'!D43</f>
        <v>6</v>
      </c>
      <c r="E43" s="217">
        <f>'Table 7'!E43-'Table 8'!E43</f>
        <v>0</v>
      </c>
      <c r="F43" s="216">
        <f>'Table 7'!F43-'Table 8'!F43</f>
        <v>1</v>
      </c>
      <c r="G43" s="229">
        <f>'Table 7'!G43-'Table 8'!G43</f>
        <v>0</v>
      </c>
      <c r="H43" s="587">
        <f t="shared" si="0"/>
        <v>1</v>
      </c>
      <c r="I43" s="216">
        <f>'Table 7'!I43-'Table 8'!I43</f>
        <v>5</v>
      </c>
      <c r="J43" s="217">
        <f>'Table 7'!J43-'Table 8'!J43</f>
        <v>0</v>
      </c>
      <c r="K43" s="217">
        <f>'Table 7'!K43-'Table 8'!K43</f>
        <v>0</v>
      </c>
      <c r="L43" s="219">
        <f>'Table 7'!L43-'Table 8'!L43</f>
        <v>1</v>
      </c>
      <c r="M43" s="590">
        <f t="shared" si="1"/>
        <v>1</v>
      </c>
      <c r="N43" s="646"/>
    </row>
    <row r="44" spans="1:14" ht="11.25" customHeight="1">
      <c r="A44" s="157"/>
      <c r="B44" s="189" t="s">
        <v>28</v>
      </c>
      <c r="C44" s="219">
        <f>'Table 7'!C44-'Table 8'!C44</f>
        <v>307</v>
      </c>
      <c r="D44" s="216">
        <f>'Table 7'!D44-'Table 8'!D44</f>
        <v>309</v>
      </c>
      <c r="E44" s="216">
        <f>'Table 7'!E44-'Table 8'!E44</f>
        <v>76</v>
      </c>
      <c r="F44" s="216">
        <f>'Table 7'!F44-'Table 8'!F44</f>
        <v>49</v>
      </c>
      <c r="G44" s="216">
        <f>'Table 7'!G44-'Table 8'!G44</f>
        <v>106</v>
      </c>
      <c r="H44" s="587">
        <f t="shared" si="0"/>
        <v>231</v>
      </c>
      <c r="I44" s="216">
        <f>'Table 7'!I44-'Table 8'!I44</f>
        <v>78</v>
      </c>
      <c r="J44" s="216">
        <f>'Table 7'!J44-'Table 8'!J44</f>
        <v>38</v>
      </c>
      <c r="K44" s="219">
        <f>'Table 7'!K44-'Table 8'!K44</f>
        <v>67</v>
      </c>
      <c r="L44" s="219">
        <f>'Table 7'!L44-'Table 8'!L44</f>
        <v>48</v>
      </c>
      <c r="M44" s="590">
        <f t="shared" si="1"/>
        <v>153</v>
      </c>
      <c r="N44" s="646"/>
    </row>
    <row r="45" spans="1:14" ht="11.25" customHeight="1">
      <c r="A45" s="157"/>
      <c r="B45" s="189" t="s">
        <v>244</v>
      </c>
      <c r="C45" s="219">
        <f>'Table 7'!C45-'Table 8'!C45</f>
        <v>26</v>
      </c>
      <c r="D45" s="217">
        <f>'Table 7'!D45-'Table 8'!D45</f>
        <v>0</v>
      </c>
      <c r="E45" s="217">
        <f>'Table 7'!E45-'Table 8'!E45</f>
        <v>0</v>
      </c>
      <c r="F45" s="217">
        <f>'Table 7'!F45-'Table 8'!F45</f>
        <v>0</v>
      </c>
      <c r="G45" s="217">
        <f>'Table 7'!G45-'Table 8'!G45</f>
        <v>0</v>
      </c>
      <c r="H45" s="588">
        <f t="shared" si="0"/>
        <v>0</v>
      </c>
      <c r="I45" s="217">
        <f>'Table 7'!I45-'Table 8'!I45</f>
        <v>-1</v>
      </c>
      <c r="J45" s="217">
        <f>'Table 7'!J45-'Table 8'!J45</f>
        <v>0</v>
      </c>
      <c r="K45" s="219">
        <f>'Table 7'!K45-'Table 8'!K45</f>
        <v>1</v>
      </c>
      <c r="L45" s="217">
        <f>'Table 7'!L45-'Table 8'!L45</f>
        <v>0</v>
      </c>
      <c r="M45" s="590">
        <f t="shared" si="1"/>
        <v>1</v>
      </c>
      <c r="N45" s="646"/>
    </row>
    <row r="46" spans="1:14" ht="11.25" customHeight="1">
      <c r="A46" s="157"/>
      <c r="B46" s="189" t="s">
        <v>20</v>
      </c>
      <c r="C46" s="219">
        <f>'Table 7'!C46-'Table 8'!C46</f>
        <v>96</v>
      </c>
      <c r="D46" s="216">
        <f>'Table 7'!D46-'Table 8'!D46</f>
        <v>80</v>
      </c>
      <c r="E46" s="216">
        <f>'Table 7'!E46-'Table 8'!E46</f>
        <v>10</v>
      </c>
      <c r="F46" s="216">
        <f>'Table 7'!F46-'Table 8'!F46</f>
        <v>12</v>
      </c>
      <c r="G46" s="216">
        <f>'Table 7'!G46-'Table 8'!G46</f>
        <v>34</v>
      </c>
      <c r="H46" s="587">
        <f t="shared" si="0"/>
        <v>56</v>
      </c>
      <c r="I46" s="216">
        <f>'Table 7'!I46-'Table 8'!I46</f>
        <v>25</v>
      </c>
      <c r="J46" s="216">
        <f>'Table 7'!J46-'Table 8'!J46</f>
        <v>18</v>
      </c>
      <c r="K46" s="219">
        <f>'Table 7'!K46-'Table 8'!K46</f>
        <v>21</v>
      </c>
      <c r="L46" s="219">
        <f>'Table 7'!L46-'Table 8'!L46</f>
        <v>26</v>
      </c>
      <c r="M46" s="590">
        <f t="shared" si="1"/>
        <v>65</v>
      </c>
      <c r="N46" s="646"/>
    </row>
    <row r="47" spans="1:14" ht="11.25" customHeight="1">
      <c r="A47" s="188" t="s">
        <v>129</v>
      </c>
      <c r="B47" s="189"/>
      <c r="C47" s="215">
        <f>'Table 7'!C47-'Table 8'!C47</f>
        <v>81</v>
      </c>
      <c r="D47" s="215">
        <f>'Table 7'!D47-'Table 8'!D47</f>
        <v>94</v>
      </c>
      <c r="E47" s="215">
        <f>'Table 7'!E47-'Table 8'!E47</f>
        <v>19</v>
      </c>
      <c r="F47" s="215">
        <f>'Table 7'!F47-'Table 8'!F47</f>
        <v>15</v>
      </c>
      <c r="G47" s="215">
        <f>'Table 7'!G47-'Table 8'!G47</f>
        <v>24</v>
      </c>
      <c r="H47" s="215">
        <f t="shared" si="0"/>
        <v>58</v>
      </c>
      <c r="I47" s="215">
        <f>'Table 7'!I47-'Table 8'!I47</f>
        <v>36</v>
      </c>
      <c r="J47" s="215">
        <f>'Table 7'!J47-'Table 8'!J47</f>
        <v>10</v>
      </c>
      <c r="K47" s="215">
        <f>'Table 7'!K47-'Table 8'!K47</f>
        <v>33</v>
      </c>
      <c r="L47" s="215">
        <f>'Table 7'!L47-'Table 8'!L47</f>
        <v>19</v>
      </c>
      <c r="M47" s="215">
        <f t="shared" si="1"/>
        <v>62</v>
      </c>
      <c r="N47" s="646"/>
    </row>
    <row r="48" spans="1:14" ht="11.25" customHeight="1">
      <c r="A48" s="157"/>
      <c r="B48" s="189" t="s">
        <v>21</v>
      </c>
      <c r="C48" s="219">
        <f>'Table 7'!C48-'Table 8'!C48</f>
        <v>23</v>
      </c>
      <c r="D48" s="216">
        <f>'Table 7'!D48-'Table 8'!D48</f>
        <v>47</v>
      </c>
      <c r="E48" s="216">
        <f>'Table 7'!E48-'Table 8'!E48</f>
        <v>8</v>
      </c>
      <c r="F48" s="216">
        <f>'Table 7'!F48-'Table 8'!F48</f>
        <v>3</v>
      </c>
      <c r="G48" s="216">
        <f>'Table 7'!G48-'Table 8'!G48</f>
        <v>11</v>
      </c>
      <c r="H48" s="587">
        <f t="shared" si="0"/>
        <v>22</v>
      </c>
      <c r="I48" s="216">
        <f>'Table 7'!I48-'Table 8'!I48</f>
        <v>25</v>
      </c>
      <c r="J48" s="216">
        <f>'Table 7'!J48-'Table 8'!J48</f>
        <v>4</v>
      </c>
      <c r="K48" s="219">
        <f>'Table 7'!K48-'Table 8'!K48</f>
        <v>15</v>
      </c>
      <c r="L48" s="219">
        <f>'Table 7'!L48-'Table 8'!L48</f>
        <v>8</v>
      </c>
      <c r="M48" s="590">
        <f t="shared" si="1"/>
        <v>27</v>
      </c>
      <c r="N48" s="646"/>
    </row>
    <row r="49" spans="1:14" ht="11.25" customHeight="1">
      <c r="A49" s="157"/>
      <c r="B49" s="189" t="s">
        <v>242</v>
      </c>
      <c r="C49" s="219">
        <f>'Table 7'!C49-'Table 8'!C49</f>
        <v>17</v>
      </c>
      <c r="D49" s="216">
        <f>'Table 7'!D49-'Table 8'!D49</f>
        <v>16</v>
      </c>
      <c r="E49" s="216">
        <f>'Table 7'!E49-'Table 8'!E49</f>
        <v>5</v>
      </c>
      <c r="F49" s="216">
        <f>'Table 7'!F49-'Table 8'!F49</f>
        <v>2</v>
      </c>
      <c r="G49" s="216">
        <f>'Table 7'!G49-'Table 8'!G49</f>
        <v>6</v>
      </c>
      <c r="H49" s="587">
        <f t="shared" si="0"/>
        <v>13</v>
      </c>
      <c r="I49" s="216">
        <f>'Table 7'!I49-'Table 8'!I49</f>
        <v>3</v>
      </c>
      <c r="J49" s="216">
        <f>'Table 7'!J49-'Table 8'!J49</f>
        <v>5</v>
      </c>
      <c r="K49" s="219">
        <f>'Table 7'!K49-'Table 8'!K49</f>
        <v>13</v>
      </c>
      <c r="L49" s="219">
        <f>'Table 7'!L49-'Table 8'!L49</f>
        <v>3</v>
      </c>
      <c r="M49" s="590">
        <f t="shared" si="1"/>
        <v>21</v>
      </c>
      <c r="N49" s="646"/>
    </row>
    <row r="50" spans="1:14" ht="11.25" customHeight="1">
      <c r="A50" s="190"/>
      <c r="B50" s="191" t="s">
        <v>20</v>
      </c>
      <c r="C50" s="220">
        <f>'Table 7'!C50-'Table 8'!C50</f>
        <v>41</v>
      </c>
      <c r="D50" s="220">
        <f>'Table 7'!D50-'Table 8'!D50</f>
        <v>31</v>
      </c>
      <c r="E50" s="218">
        <f>'Table 7'!E50-'Table 8'!E50</f>
        <v>6</v>
      </c>
      <c r="F50" s="218">
        <f>'Table 7'!F50-'Table 8'!F50</f>
        <v>10</v>
      </c>
      <c r="G50" s="218">
        <f>'Table 7'!G50-'Table 8'!G50</f>
        <v>7</v>
      </c>
      <c r="H50" s="589">
        <f t="shared" si="0"/>
        <v>23</v>
      </c>
      <c r="I50" s="218">
        <f>'Table 7'!I50-'Table 8'!I50</f>
        <v>8</v>
      </c>
      <c r="J50" s="218">
        <f>'Table 7'!J50-'Table 8'!J50</f>
        <v>1</v>
      </c>
      <c r="K50" s="220">
        <f>'Table 7'!K50-'Table 8'!K50</f>
        <v>5</v>
      </c>
      <c r="L50" s="220">
        <f>'Table 7'!L50-'Table 8'!L50</f>
        <v>8</v>
      </c>
      <c r="M50" s="591">
        <f t="shared" si="1"/>
        <v>14</v>
      </c>
      <c r="N50" s="646"/>
    </row>
    <row r="51" spans="1:14" ht="15.75" customHeight="1">
      <c r="A51" s="48" t="s">
        <v>369</v>
      </c>
      <c r="B51" s="48"/>
      <c r="N51" s="646"/>
    </row>
    <row r="52" spans="1:14" ht="5.25" customHeight="1" hidden="1">
      <c r="A52" s="27" t="s">
        <v>187</v>
      </c>
      <c r="B52" s="32"/>
      <c r="N52" s="65"/>
    </row>
    <row r="53" spans="1:14" ht="14.25" customHeight="1">
      <c r="A53" s="27"/>
      <c r="N53" s="65"/>
    </row>
    <row r="54" spans="3:4" ht="12">
      <c r="C54" s="49"/>
      <c r="D54" s="49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 horizontalCentered="1"/>
  <pageMargins left="0.5" right="0.07" top="0.25" bottom="0" header="0" footer="0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13">
      <selection activeCell="H5" sqref="H5"/>
    </sheetView>
  </sheetViews>
  <sheetFormatPr defaultColWidth="9.140625" defaultRowHeight="12.75"/>
  <cols>
    <col min="1" max="1" width="5.140625" style="3" customWidth="1"/>
    <col min="2" max="2" width="28.421875" style="3" customWidth="1"/>
    <col min="3" max="4" width="9.7109375" style="3" customWidth="1"/>
    <col min="5" max="7" width="9.421875" style="26" customWidth="1"/>
    <col min="8" max="8" width="9.28125" style="26" customWidth="1"/>
    <col min="9" max="10" width="9.421875" style="26" customWidth="1"/>
    <col min="11" max="11" width="10.7109375" style="26" customWidth="1"/>
    <col min="12" max="12" width="8.7109375" style="26" customWidth="1"/>
    <col min="13" max="13" width="9.421875" style="26" customWidth="1"/>
    <col min="14" max="14" width="4.140625" style="3" customWidth="1"/>
    <col min="15" max="16384" width="9.140625" style="3" customWidth="1"/>
  </cols>
  <sheetData>
    <row r="1" spans="1:14" ht="22.5" customHeight="1">
      <c r="A1" s="76" t="s">
        <v>384</v>
      </c>
      <c r="B1" s="337"/>
      <c r="C1" s="54"/>
      <c r="D1" s="54"/>
      <c r="E1" s="338"/>
      <c r="F1" s="338"/>
      <c r="G1" s="338"/>
      <c r="H1" s="338"/>
      <c r="I1" s="338"/>
      <c r="J1" s="338"/>
      <c r="K1" s="338"/>
      <c r="L1" s="338"/>
      <c r="M1" s="338"/>
      <c r="N1" s="608" t="s">
        <v>107</v>
      </c>
    </row>
    <row r="2" spans="1:14" ht="15" customHeight="1">
      <c r="A2" s="54"/>
      <c r="B2" s="54"/>
      <c r="C2" s="54"/>
      <c r="D2" s="54"/>
      <c r="E2" s="338"/>
      <c r="F2" s="338"/>
      <c r="G2" s="338"/>
      <c r="H2" s="338"/>
      <c r="I2" s="338"/>
      <c r="J2" s="248"/>
      <c r="K2" s="248"/>
      <c r="L2" s="80" t="s">
        <v>425</v>
      </c>
      <c r="M2" s="292"/>
      <c r="N2" s="659"/>
    </row>
    <row r="3" spans="1:14" ht="8.25" customHeight="1">
      <c r="A3" s="54"/>
      <c r="B3" s="54"/>
      <c r="C3" s="54"/>
      <c r="D3" s="54"/>
      <c r="E3" s="338"/>
      <c r="F3" s="338"/>
      <c r="G3" s="338"/>
      <c r="H3" s="338"/>
      <c r="I3" s="338"/>
      <c r="J3" s="338"/>
      <c r="K3" s="338"/>
      <c r="L3" s="338"/>
      <c r="M3" s="338"/>
      <c r="N3" s="659"/>
    </row>
    <row r="4" spans="1:14" ht="21.75" customHeight="1">
      <c r="A4" s="660" t="s">
        <v>102</v>
      </c>
      <c r="B4" s="661"/>
      <c r="C4" s="594" t="s">
        <v>251</v>
      </c>
      <c r="D4" s="594" t="s">
        <v>419</v>
      </c>
      <c r="E4" s="596" t="s">
        <v>419</v>
      </c>
      <c r="F4" s="597"/>
      <c r="G4" s="597"/>
      <c r="H4" s="597"/>
      <c r="I4" s="598"/>
      <c r="J4" s="596" t="s">
        <v>374</v>
      </c>
      <c r="K4" s="597"/>
      <c r="L4" s="597"/>
      <c r="M4" s="598"/>
      <c r="N4" s="659"/>
    </row>
    <row r="5" spans="1:14" ht="24" customHeight="1">
      <c r="A5" s="662"/>
      <c r="B5" s="663"/>
      <c r="C5" s="595"/>
      <c r="D5" s="595"/>
      <c r="E5" s="52" t="s">
        <v>0</v>
      </c>
      <c r="F5" s="52" t="s">
        <v>1</v>
      </c>
      <c r="G5" s="63" t="s">
        <v>2</v>
      </c>
      <c r="H5" s="402" t="s">
        <v>415</v>
      </c>
      <c r="I5" s="63" t="s">
        <v>3</v>
      </c>
      <c r="J5" s="52" t="s">
        <v>0</v>
      </c>
      <c r="K5" s="52" t="s">
        <v>1</v>
      </c>
      <c r="L5" s="45" t="s">
        <v>2</v>
      </c>
      <c r="M5" s="403" t="s">
        <v>415</v>
      </c>
      <c r="N5" s="659"/>
    </row>
    <row r="6" spans="1:14" s="25" customFormat="1" ht="21" customHeight="1">
      <c r="A6" s="339"/>
      <c r="B6" s="340" t="s">
        <v>151</v>
      </c>
      <c r="C6" s="252">
        <v>132165</v>
      </c>
      <c r="D6" s="252">
        <f>D7+D17+D20+'Table 10 cont''d'!D6+'Table 10 cont''d'!D10+'Table 10 cont''d'!D13+'Table 10 cont''d'!D20+'Table 10 cont''d(sec 7-9)'!D6+'Table 10 cont''d(sec 7-9)'!D16+'Table 10 cont''d(sec 7-9)'!D26</f>
        <v>118444</v>
      </c>
      <c r="E6" s="252">
        <f>E7+E17+E20+'Table 10 cont''d'!E6+'Table 10 cont''d'!E10+'Table 10 cont''d'!E13+'Table 10 cont''d'!E20+'Table 10 cont''d(sec 7-9)'!E6+'Table 10 cont''d(sec 7-9)'!E16+'Table 10 cont''d(sec 7-9)'!E26</f>
        <v>25350</v>
      </c>
      <c r="F6" s="252">
        <f>F7+F17+F20+'Table 10 cont''d'!F6+'Table 10 cont''d'!F10+'Table 10 cont''d'!F13+'Table 10 cont''d'!F20+'Table 10 cont''d(sec 7-9)'!F6+'Table 10 cont''d(sec 7-9)'!F16+'Table 10 cont''d(sec 7-9)'!F26</f>
        <v>28498</v>
      </c>
      <c r="G6" s="252">
        <f>G7+G17+G20+'Table 10 cont''d'!G6+'Table 10 cont''d'!G10+'Table 10 cont''d'!G13+'Table 10 cont''d'!G20+'Table 10 cont''d(sec 7-9)'!G6+'Table 10 cont''d(sec 7-9)'!G16+'Table 10 cont''d(sec 7-9)'!G26</f>
        <v>28887</v>
      </c>
      <c r="H6" s="252">
        <f aca="true" t="shared" si="0" ref="H6:H15">SUM(E6:G6)</f>
        <v>82735</v>
      </c>
      <c r="I6" s="252">
        <f>D6-H6</f>
        <v>35709</v>
      </c>
      <c r="J6" s="252">
        <f>J7+J17+J20+'Table 10 cont''d'!J6+'Table 10 cont''d'!J10+'Table 10 cont''d'!J13+'Table 10 cont''d'!J20+'Table 10 cont''d(sec 7-9)'!J6+'Table 10 cont''d(sec 7-9)'!J16+'Table 10 cont''d(sec 7-9)'!J26</f>
        <v>28803</v>
      </c>
      <c r="K6" s="252">
        <f>K7+K17+K20+'Table 10 cont''d'!K6+'Table 10 cont''d'!K10+'Table 10 cont''d'!K13+'Table 10 cont''d'!K20+'Table 10 cont''d(sec 7-9)'!K6+'Table 10 cont''d(sec 7-9)'!K16+'Table 10 cont''d(sec 7-9)'!K26</f>
        <v>34017</v>
      </c>
      <c r="L6" s="252">
        <f>L7+L17+L20+'Table 10 cont''d'!L6+'Table 10 cont''d'!L10+'Table 10 cont''d'!L13+'Table 10 cont''d'!L20+'Table 10 cont''d(sec 7-9)'!L6+'Table 10 cont''d(sec 7-9)'!L16+'Table 10 cont''d(sec 7-9)'!L26</f>
        <v>33264</v>
      </c>
      <c r="M6" s="252">
        <f aca="true" t="shared" si="1" ref="M6:M23">J6+K6+L6</f>
        <v>96084</v>
      </c>
      <c r="N6" s="659"/>
    </row>
    <row r="7" spans="1:14" s="25" customFormat="1" ht="19.5" customHeight="1">
      <c r="A7" s="57" t="s">
        <v>36</v>
      </c>
      <c r="B7" s="341"/>
      <c r="C7" s="206">
        <v>23817</v>
      </c>
      <c r="D7" s="206">
        <v>22051</v>
      </c>
      <c r="E7" s="206">
        <v>4967</v>
      </c>
      <c r="F7" s="206">
        <v>5906</v>
      </c>
      <c r="G7" s="206">
        <v>5642</v>
      </c>
      <c r="H7" s="206">
        <f t="shared" si="0"/>
        <v>16515</v>
      </c>
      <c r="I7" s="206">
        <f aca="true" t="shared" si="2" ref="I7:I22">D7-H7</f>
        <v>5536</v>
      </c>
      <c r="J7" s="206">
        <v>5803</v>
      </c>
      <c r="K7" s="206">
        <v>5572</v>
      </c>
      <c r="L7" s="206">
        <v>6424</v>
      </c>
      <c r="M7" s="206">
        <f t="shared" si="1"/>
        <v>17799</v>
      </c>
      <c r="N7" s="659"/>
    </row>
    <row r="8" spans="1:14" ht="19.5" customHeight="1">
      <c r="A8" s="342"/>
      <c r="B8" s="329" t="s">
        <v>261</v>
      </c>
      <c r="C8" s="213">
        <v>1523</v>
      </c>
      <c r="D8" s="213">
        <v>1595</v>
      </c>
      <c r="E8" s="213">
        <v>310</v>
      </c>
      <c r="F8" s="213">
        <v>390</v>
      </c>
      <c r="G8" s="213">
        <v>418</v>
      </c>
      <c r="H8" s="429">
        <f t="shared" si="0"/>
        <v>1118</v>
      </c>
      <c r="I8" s="213">
        <f t="shared" si="2"/>
        <v>477</v>
      </c>
      <c r="J8" s="213">
        <v>491</v>
      </c>
      <c r="K8" s="213">
        <v>505</v>
      </c>
      <c r="L8" s="213">
        <v>372</v>
      </c>
      <c r="M8" s="429">
        <f t="shared" si="1"/>
        <v>1368</v>
      </c>
      <c r="N8" s="659"/>
    </row>
    <row r="9" spans="1:14" ht="19.5" customHeight="1">
      <c r="A9" s="343"/>
      <c r="B9" s="329" t="s">
        <v>262</v>
      </c>
      <c r="C9" s="213">
        <v>3009</v>
      </c>
      <c r="D9" s="213">
        <v>2578</v>
      </c>
      <c r="E9" s="213">
        <v>646</v>
      </c>
      <c r="F9" s="213">
        <v>649</v>
      </c>
      <c r="G9" s="213">
        <v>642</v>
      </c>
      <c r="H9" s="429">
        <f t="shared" si="0"/>
        <v>1937</v>
      </c>
      <c r="I9" s="213">
        <f t="shared" si="2"/>
        <v>641</v>
      </c>
      <c r="J9" s="213">
        <v>765</v>
      </c>
      <c r="K9" s="213">
        <v>766</v>
      </c>
      <c r="L9" s="213">
        <v>724</v>
      </c>
      <c r="M9" s="429">
        <f t="shared" si="1"/>
        <v>2255</v>
      </c>
      <c r="N9" s="659"/>
    </row>
    <row r="10" spans="1:14" ht="19.5" customHeight="1">
      <c r="A10" s="342"/>
      <c r="B10" s="329" t="s">
        <v>263</v>
      </c>
      <c r="C10" s="213">
        <v>8474</v>
      </c>
      <c r="D10" s="213">
        <v>7055</v>
      </c>
      <c r="E10" s="213">
        <v>1714</v>
      </c>
      <c r="F10" s="213">
        <v>1732</v>
      </c>
      <c r="G10" s="213">
        <v>1911</v>
      </c>
      <c r="H10" s="429">
        <f t="shared" si="0"/>
        <v>5357</v>
      </c>
      <c r="I10" s="213">
        <f t="shared" si="2"/>
        <v>1698</v>
      </c>
      <c r="J10" s="213">
        <v>1681</v>
      </c>
      <c r="K10" s="213">
        <v>1630</v>
      </c>
      <c r="L10" s="213">
        <v>2392</v>
      </c>
      <c r="M10" s="429">
        <f t="shared" si="1"/>
        <v>5703</v>
      </c>
      <c r="N10" s="659"/>
    </row>
    <row r="11" spans="1:14" ht="19.5" customHeight="1">
      <c r="A11" s="343"/>
      <c r="B11" s="329" t="s">
        <v>264</v>
      </c>
      <c r="C11" s="213">
        <v>1447</v>
      </c>
      <c r="D11" s="213">
        <v>1400</v>
      </c>
      <c r="E11" s="213">
        <v>402</v>
      </c>
      <c r="F11" s="213">
        <v>410</v>
      </c>
      <c r="G11" s="213">
        <v>379</v>
      </c>
      <c r="H11" s="429">
        <f t="shared" si="0"/>
        <v>1191</v>
      </c>
      <c r="I11" s="213">
        <f t="shared" si="2"/>
        <v>209</v>
      </c>
      <c r="J11" s="213">
        <v>372</v>
      </c>
      <c r="K11" s="213">
        <v>226</v>
      </c>
      <c r="L11" s="213">
        <v>392</v>
      </c>
      <c r="M11" s="429">
        <f t="shared" si="1"/>
        <v>990</v>
      </c>
      <c r="N11" s="659"/>
    </row>
    <row r="12" spans="1:14" ht="19.5" customHeight="1">
      <c r="A12" s="343"/>
      <c r="B12" s="329" t="s">
        <v>265</v>
      </c>
      <c r="C12" s="213">
        <v>1813</v>
      </c>
      <c r="D12" s="213">
        <v>1657</v>
      </c>
      <c r="E12" s="213">
        <v>314</v>
      </c>
      <c r="F12" s="213">
        <v>472</v>
      </c>
      <c r="G12" s="213">
        <v>416</v>
      </c>
      <c r="H12" s="429">
        <f t="shared" si="0"/>
        <v>1202</v>
      </c>
      <c r="I12" s="213">
        <f t="shared" si="2"/>
        <v>455</v>
      </c>
      <c r="J12" s="213">
        <v>462</v>
      </c>
      <c r="K12" s="213">
        <v>358</v>
      </c>
      <c r="L12" s="213">
        <v>385</v>
      </c>
      <c r="M12" s="429">
        <f t="shared" si="1"/>
        <v>1205</v>
      </c>
      <c r="N12" s="659"/>
    </row>
    <row r="13" spans="1:14" ht="19.5" customHeight="1">
      <c r="A13" s="343"/>
      <c r="B13" s="329" t="s">
        <v>266</v>
      </c>
      <c r="C13" s="213">
        <v>244</v>
      </c>
      <c r="D13" s="213">
        <v>1</v>
      </c>
      <c r="E13" s="344">
        <v>0</v>
      </c>
      <c r="F13" s="344">
        <v>0</v>
      </c>
      <c r="G13" s="344">
        <v>0</v>
      </c>
      <c r="H13" s="435">
        <f t="shared" si="0"/>
        <v>0</v>
      </c>
      <c r="I13" s="213">
        <f t="shared" si="2"/>
        <v>1</v>
      </c>
      <c r="J13" s="344">
        <v>0</v>
      </c>
      <c r="K13" s="213">
        <v>1</v>
      </c>
      <c r="L13" s="344">
        <v>0</v>
      </c>
      <c r="M13" s="429">
        <f t="shared" si="1"/>
        <v>1</v>
      </c>
      <c r="N13" s="659"/>
    </row>
    <row r="14" spans="1:14" ht="19.5" customHeight="1">
      <c r="A14" s="345" t="s">
        <v>9</v>
      </c>
      <c r="B14" s="329" t="s">
        <v>267</v>
      </c>
      <c r="C14" s="213">
        <v>782</v>
      </c>
      <c r="D14" s="213">
        <v>946</v>
      </c>
      <c r="E14" s="213">
        <v>193</v>
      </c>
      <c r="F14" s="213">
        <v>233</v>
      </c>
      <c r="G14" s="213">
        <v>263</v>
      </c>
      <c r="H14" s="429">
        <f t="shared" si="0"/>
        <v>689</v>
      </c>
      <c r="I14" s="213">
        <f t="shared" si="2"/>
        <v>257</v>
      </c>
      <c r="J14" s="213">
        <v>188</v>
      </c>
      <c r="K14" s="213">
        <v>238</v>
      </c>
      <c r="L14" s="213">
        <v>244</v>
      </c>
      <c r="M14" s="429">
        <f t="shared" si="1"/>
        <v>670</v>
      </c>
      <c r="N14" s="659"/>
    </row>
    <row r="15" spans="1:14" ht="19.5" customHeight="1">
      <c r="A15" s="346"/>
      <c r="B15" s="329" t="s">
        <v>268</v>
      </c>
      <c r="C15" s="213">
        <v>2004</v>
      </c>
      <c r="D15" s="213">
        <v>2263</v>
      </c>
      <c r="E15" s="213">
        <v>523</v>
      </c>
      <c r="F15" s="213">
        <v>681</v>
      </c>
      <c r="G15" s="213">
        <v>558</v>
      </c>
      <c r="H15" s="429">
        <f t="shared" si="0"/>
        <v>1762</v>
      </c>
      <c r="I15" s="213">
        <f t="shared" si="2"/>
        <v>501</v>
      </c>
      <c r="J15" s="213">
        <v>595</v>
      </c>
      <c r="K15" s="213">
        <v>766</v>
      </c>
      <c r="L15" s="213">
        <v>591</v>
      </c>
      <c r="M15" s="429">
        <f t="shared" si="1"/>
        <v>1952</v>
      </c>
      <c r="N15" s="659"/>
    </row>
    <row r="16" spans="1:14" ht="19.5" customHeight="1">
      <c r="A16" s="328"/>
      <c r="B16" s="116" t="s">
        <v>20</v>
      </c>
      <c r="C16" s="213">
        <f aca="true" t="shared" si="3" ref="C16:L16">C7-SUM(C8:C15)</f>
        <v>4521</v>
      </c>
      <c r="D16" s="213">
        <f t="shared" si="3"/>
        <v>4556</v>
      </c>
      <c r="E16" s="213">
        <f t="shared" si="3"/>
        <v>865</v>
      </c>
      <c r="F16" s="213">
        <f t="shared" si="3"/>
        <v>1339</v>
      </c>
      <c r="G16" s="213">
        <f t="shared" si="3"/>
        <v>1055</v>
      </c>
      <c r="H16" s="429">
        <f t="shared" si="3"/>
        <v>3259</v>
      </c>
      <c r="I16" s="213">
        <f t="shared" si="3"/>
        <v>1297</v>
      </c>
      <c r="J16" s="213">
        <f t="shared" si="3"/>
        <v>1249</v>
      </c>
      <c r="K16" s="213">
        <f t="shared" si="3"/>
        <v>1082</v>
      </c>
      <c r="L16" s="213">
        <f t="shared" si="3"/>
        <v>1324</v>
      </c>
      <c r="M16" s="429">
        <f t="shared" si="1"/>
        <v>3655</v>
      </c>
      <c r="N16" s="659"/>
    </row>
    <row r="17" spans="1:14" s="25" customFormat="1" ht="19.5" customHeight="1">
      <c r="A17" s="57" t="s">
        <v>40</v>
      </c>
      <c r="B17" s="341"/>
      <c r="C17" s="206">
        <v>2126</v>
      </c>
      <c r="D17" s="206">
        <v>2103</v>
      </c>
      <c r="E17" s="206">
        <v>493</v>
      </c>
      <c r="F17" s="206">
        <v>711</v>
      </c>
      <c r="G17" s="206">
        <v>190</v>
      </c>
      <c r="H17" s="206">
        <f aca="true" t="shared" si="4" ref="H17:H22">SUM(E17:G17)</f>
        <v>1394</v>
      </c>
      <c r="I17" s="206">
        <f t="shared" si="2"/>
        <v>709</v>
      </c>
      <c r="J17" s="206">
        <v>568</v>
      </c>
      <c r="K17" s="206">
        <v>599</v>
      </c>
      <c r="L17" s="206">
        <v>553</v>
      </c>
      <c r="M17" s="206">
        <f t="shared" si="1"/>
        <v>1720</v>
      </c>
      <c r="N17" s="659"/>
    </row>
    <row r="18" spans="1:14" ht="19.5" customHeight="1">
      <c r="A18" s="328"/>
      <c r="B18" s="329" t="s">
        <v>269</v>
      </c>
      <c r="C18" s="213">
        <v>925</v>
      </c>
      <c r="D18" s="213">
        <v>878</v>
      </c>
      <c r="E18" s="213">
        <v>195</v>
      </c>
      <c r="F18" s="213">
        <v>179</v>
      </c>
      <c r="G18" s="213">
        <v>177</v>
      </c>
      <c r="H18" s="429">
        <f t="shared" si="4"/>
        <v>551</v>
      </c>
      <c r="I18" s="213">
        <f t="shared" si="2"/>
        <v>327</v>
      </c>
      <c r="J18" s="213">
        <v>225</v>
      </c>
      <c r="K18" s="213">
        <v>187</v>
      </c>
      <c r="L18" s="213">
        <v>208</v>
      </c>
      <c r="M18" s="429">
        <f t="shared" si="1"/>
        <v>620</v>
      </c>
      <c r="N18" s="659"/>
    </row>
    <row r="19" spans="1:14" ht="19.5" customHeight="1">
      <c r="A19" s="328"/>
      <c r="B19" s="329" t="s">
        <v>270</v>
      </c>
      <c r="C19" s="213">
        <v>1201</v>
      </c>
      <c r="D19" s="213">
        <v>1225</v>
      </c>
      <c r="E19" s="213">
        <v>298</v>
      </c>
      <c r="F19" s="213">
        <v>532</v>
      </c>
      <c r="G19" s="213">
        <v>13</v>
      </c>
      <c r="H19" s="429">
        <f t="shared" si="4"/>
        <v>843</v>
      </c>
      <c r="I19" s="213">
        <f t="shared" si="2"/>
        <v>382</v>
      </c>
      <c r="J19" s="213">
        <v>343</v>
      </c>
      <c r="K19" s="213">
        <v>412</v>
      </c>
      <c r="L19" s="213">
        <v>345</v>
      </c>
      <c r="M19" s="429">
        <f t="shared" si="1"/>
        <v>1100</v>
      </c>
      <c r="N19" s="659"/>
    </row>
    <row r="20" spans="1:14" s="25" customFormat="1" ht="19.5" customHeight="1">
      <c r="A20" s="57" t="s">
        <v>37</v>
      </c>
      <c r="B20" s="341"/>
      <c r="C20" s="206">
        <v>3820</v>
      </c>
      <c r="D20" s="206">
        <v>3174</v>
      </c>
      <c r="E20" s="206">
        <v>712</v>
      </c>
      <c r="F20" s="206">
        <v>679</v>
      </c>
      <c r="G20" s="206">
        <v>791</v>
      </c>
      <c r="H20" s="206">
        <f t="shared" si="4"/>
        <v>2182</v>
      </c>
      <c r="I20" s="206">
        <f t="shared" si="2"/>
        <v>992</v>
      </c>
      <c r="J20" s="206">
        <v>857</v>
      </c>
      <c r="K20" s="206">
        <v>774</v>
      </c>
      <c r="L20" s="206">
        <v>734</v>
      </c>
      <c r="M20" s="206">
        <f t="shared" si="1"/>
        <v>2365</v>
      </c>
      <c r="N20" s="659"/>
    </row>
    <row r="21" spans="1:14" ht="19.5" customHeight="1">
      <c r="A21" s="56"/>
      <c r="B21" s="116" t="s">
        <v>271</v>
      </c>
      <c r="C21" s="213">
        <v>904</v>
      </c>
      <c r="D21" s="213">
        <v>748</v>
      </c>
      <c r="E21" s="213">
        <v>178</v>
      </c>
      <c r="F21" s="213">
        <v>168</v>
      </c>
      <c r="G21" s="213">
        <v>179</v>
      </c>
      <c r="H21" s="429">
        <f t="shared" si="4"/>
        <v>525</v>
      </c>
      <c r="I21" s="213">
        <f t="shared" si="2"/>
        <v>223</v>
      </c>
      <c r="J21" s="213">
        <v>191</v>
      </c>
      <c r="K21" s="213">
        <v>239</v>
      </c>
      <c r="L21" s="213">
        <v>221</v>
      </c>
      <c r="M21" s="429">
        <f t="shared" si="1"/>
        <v>651</v>
      </c>
      <c r="N21" s="659"/>
    </row>
    <row r="22" spans="1:14" ht="19.5" customHeight="1">
      <c r="A22" s="328"/>
      <c r="B22" s="329" t="s">
        <v>272</v>
      </c>
      <c r="C22" s="213">
        <v>2301</v>
      </c>
      <c r="D22" s="213">
        <v>1618</v>
      </c>
      <c r="E22" s="213">
        <v>383</v>
      </c>
      <c r="F22" s="213">
        <v>305</v>
      </c>
      <c r="G22" s="213">
        <v>378</v>
      </c>
      <c r="H22" s="429">
        <f t="shared" si="4"/>
        <v>1066</v>
      </c>
      <c r="I22" s="213">
        <f t="shared" si="2"/>
        <v>552</v>
      </c>
      <c r="J22" s="213">
        <v>466</v>
      </c>
      <c r="K22" s="213">
        <v>340</v>
      </c>
      <c r="L22" s="213">
        <v>291</v>
      </c>
      <c r="M22" s="429">
        <f t="shared" si="1"/>
        <v>1097</v>
      </c>
      <c r="N22" s="659"/>
    </row>
    <row r="23" spans="1:14" ht="19.5" customHeight="1">
      <c r="A23" s="328"/>
      <c r="B23" s="116" t="s">
        <v>20</v>
      </c>
      <c r="C23" s="213">
        <v>615</v>
      </c>
      <c r="D23" s="213">
        <f aca="true" t="shared" si="5" ref="D23:L23">D20-SUM(D21:D22)</f>
        <v>808</v>
      </c>
      <c r="E23" s="213">
        <f t="shared" si="5"/>
        <v>151</v>
      </c>
      <c r="F23" s="213">
        <f t="shared" si="5"/>
        <v>206</v>
      </c>
      <c r="G23" s="213">
        <f t="shared" si="5"/>
        <v>234</v>
      </c>
      <c r="H23" s="429">
        <f t="shared" si="5"/>
        <v>591</v>
      </c>
      <c r="I23" s="213">
        <f t="shared" si="5"/>
        <v>217</v>
      </c>
      <c r="J23" s="213">
        <f t="shared" si="5"/>
        <v>200</v>
      </c>
      <c r="K23" s="213">
        <f t="shared" si="5"/>
        <v>195</v>
      </c>
      <c r="L23" s="213">
        <f t="shared" si="5"/>
        <v>222</v>
      </c>
      <c r="M23" s="429">
        <f t="shared" si="1"/>
        <v>617</v>
      </c>
      <c r="N23" s="659"/>
    </row>
    <row r="24" spans="1:14" ht="3" customHeight="1">
      <c r="A24" s="334"/>
      <c r="B24" s="125"/>
      <c r="C24" s="347"/>
      <c r="D24" s="347"/>
      <c r="E24" s="347"/>
      <c r="F24" s="347"/>
      <c r="G24" s="347"/>
      <c r="H24" s="347"/>
      <c r="I24" s="347"/>
      <c r="J24" s="348"/>
      <c r="K24" s="348"/>
      <c r="L24" s="348"/>
      <c r="M24" s="348"/>
      <c r="N24" s="659"/>
    </row>
    <row r="25" spans="1:14" ht="8.25" customHeight="1" hidden="1">
      <c r="A25" s="127"/>
      <c r="B25" s="349"/>
      <c r="C25" s="350"/>
      <c r="D25" s="350"/>
      <c r="E25" s="351"/>
      <c r="F25" s="351"/>
      <c r="G25" s="351"/>
      <c r="H25" s="351"/>
      <c r="I25" s="351"/>
      <c r="J25" s="351"/>
      <c r="K25" s="351"/>
      <c r="L25" s="351"/>
      <c r="M25" s="351"/>
      <c r="N25" s="659"/>
    </row>
    <row r="26" spans="5:13" ht="2.25" customHeight="1" hidden="1">
      <c r="E26" s="129"/>
      <c r="F26" s="129"/>
      <c r="G26" s="129"/>
      <c r="H26" s="129"/>
      <c r="I26" s="129"/>
      <c r="J26" s="129"/>
      <c r="K26" s="129"/>
      <c r="L26" s="129"/>
      <c r="M26" s="129"/>
    </row>
    <row r="27" ht="21" customHeight="1">
      <c r="A27" s="78" t="s">
        <v>194</v>
      </c>
    </row>
    <row r="28" ht="21" customHeight="1">
      <c r="A28" s="78" t="s">
        <v>185</v>
      </c>
    </row>
  </sheetData>
  <sheetProtection/>
  <mergeCells count="6">
    <mergeCell ref="N1:N25"/>
    <mergeCell ref="A4:B5"/>
    <mergeCell ref="C4:C5"/>
    <mergeCell ref="D4:D5"/>
    <mergeCell ref="E4:I4"/>
    <mergeCell ref="J4:M4"/>
  </mergeCells>
  <printOptions/>
  <pageMargins left="0.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5"/>
  <sheetViews>
    <sheetView zoomScalePageLayoutView="0" workbookViewId="0" topLeftCell="A7">
      <selection activeCell="M7" sqref="M7"/>
    </sheetView>
  </sheetViews>
  <sheetFormatPr defaultColWidth="9.140625" defaultRowHeight="12.75"/>
  <cols>
    <col min="1" max="1" width="5.57421875" style="3" customWidth="1"/>
    <col min="2" max="2" width="32.00390625" style="3" customWidth="1"/>
    <col min="3" max="4" width="9.7109375" style="3" customWidth="1"/>
    <col min="5" max="6" width="9.7109375" style="26" customWidth="1"/>
    <col min="7" max="7" width="9.140625" style="26" customWidth="1"/>
    <col min="8" max="9" width="9.7109375" style="26" customWidth="1"/>
    <col min="10" max="11" width="9.421875" style="26" customWidth="1"/>
    <col min="12" max="13" width="9.7109375" style="26" customWidth="1"/>
    <col min="14" max="14" width="4.8515625" style="3" customWidth="1"/>
    <col min="15" max="16384" width="9.140625" style="3" customWidth="1"/>
  </cols>
  <sheetData>
    <row r="1" spans="1:14" ht="18" customHeight="1">
      <c r="A1" s="667" t="s">
        <v>385</v>
      </c>
      <c r="B1" s="667"/>
      <c r="C1" s="667"/>
      <c r="D1" s="667"/>
      <c r="E1" s="667"/>
      <c r="F1" s="667"/>
      <c r="G1" s="667"/>
      <c r="H1" s="667"/>
      <c r="I1" s="667"/>
      <c r="J1" s="667"/>
      <c r="K1" s="352"/>
      <c r="L1" s="352"/>
      <c r="M1" s="352"/>
      <c r="N1" s="608" t="s">
        <v>106</v>
      </c>
    </row>
    <row r="2" spans="1:14" ht="17.25" customHeight="1">
      <c r="A2" s="127"/>
      <c r="B2" s="119"/>
      <c r="C2" s="350"/>
      <c r="D2" s="350"/>
      <c r="E2" s="250"/>
      <c r="F2" s="261"/>
      <c r="G2" s="261"/>
      <c r="H2" s="338"/>
      <c r="I2" s="261"/>
      <c r="K2" s="250"/>
      <c r="L2" s="80" t="s">
        <v>425</v>
      </c>
      <c r="M2" s="292"/>
      <c r="N2" s="608"/>
    </row>
    <row r="3" spans="1:14" ht="6.75" customHeight="1">
      <c r="A3" s="127"/>
      <c r="B3" s="119"/>
      <c r="C3" s="350"/>
      <c r="D3" s="350"/>
      <c r="E3" s="338"/>
      <c r="F3" s="338"/>
      <c r="G3" s="338"/>
      <c r="H3" s="338"/>
      <c r="I3" s="338"/>
      <c r="J3" s="338"/>
      <c r="K3" s="338"/>
      <c r="L3" s="338"/>
      <c r="M3" s="338"/>
      <c r="N3" s="608"/>
    </row>
    <row r="4" spans="1:14" ht="14.25" customHeight="1">
      <c r="A4" s="660" t="s">
        <v>103</v>
      </c>
      <c r="B4" s="664"/>
      <c r="C4" s="594" t="s">
        <v>251</v>
      </c>
      <c r="D4" s="594" t="s">
        <v>419</v>
      </c>
      <c r="E4" s="596" t="s">
        <v>419</v>
      </c>
      <c r="F4" s="597"/>
      <c r="G4" s="597"/>
      <c r="H4" s="597"/>
      <c r="I4" s="598"/>
      <c r="J4" s="596" t="s">
        <v>374</v>
      </c>
      <c r="K4" s="597"/>
      <c r="L4" s="597"/>
      <c r="M4" s="598"/>
      <c r="N4" s="608"/>
    </row>
    <row r="5" spans="1:14" ht="27" customHeight="1">
      <c r="A5" s="662"/>
      <c r="B5" s="663"/>
      <c r="C5" s="595"/>
      <c r="D5" s="595"/>
      <c r="E5" s="295" t="s">
        <v>33</v>
      </c>
      <c r="F5" s="295" t="s">
        <v>123</v>
      </c>
      <c r="G5" s="63" t="s">
        <v>2</v>
      </c>
      <c r="H5" s="402" t="s">
        <v>415</v>
      </c>
      <c r="I5" s="63" t="s">
        <v>3</v>
      </c>
      <c r="J5" s="295" t="s">
        <v>33</v>
      </c>
      <c r="K5" s="295" t="s">
        <v>123</v>
      </c>
      <c r="L5" s="45" t="s">
        <v>2</v>
      </c>
      <c r="M5" s="403" t="s">
        <v>415</v>
      </c>
      <c r="N5" s="608"/>
    </row>
    <row r="6" spans="1:14" s="25" customFormat="1" ht="16.5" customHeight="1">
      <c r="A6" s="353" t="s">
        <v>41</v>
      </c>
      <c r="B6" s="354"/>
      <c r="C6" s="355">
        <v>28352</v>
      </c>
      <c r="D6" s="355">
        <v>18557</v>
      </c>
      <c r="E6" s="355">
        <v>4288</v>
      </c>
      <c r="F6" s="355">
        <v>4036</v>
      </c>
      <c r="G6" s="355">
        <v>4373</v>
      </c>
      <c r="H6" s="355">
        <f>SUM(E6:G6)</f>
        <v>12697</v>
      </c>
      <c r="I6" s="355">
        <f>D6-H6</f>
        <v>5860</v>
      </c>
      <c r="J6" s="355">
        <v>5738</v>
      </c>
      <c r="K6" s="355">
        <v>6610</v>
      </c>
      <c r="L6" s="355">
        <v>6015</v>
      </c>
      <c r="M6" s="355">
        <f aca="true" t="shared" si="0" ref="M6:M20">J6+K6+L6</f>
        <v>18363</v>
      </c>
      <c r="N6" s="608"/>
    </row>
    <row r="7" spans="1:14" ht="18" customHeight="1">
      <c r="A7" s="56"/>
      <c r="B7" s="329" t="s">
        <v>273</v>
      </c>
      <c r="C7" s="356">
        <v>24042</v>
      </c>
      <c r="D7" s="356">
        <v>15293</v>
      </c>
      <c r="E7" s="356">
        <v>3351</v>
      </c>
      <c r="F7" s="356">
        <v>3194</v>
      </c>
      <c r="G7" s="356">
        <v>3836</v>
      </c>
      <c r="H7" s="535">
        <f aca="true" t="shared" si="1" ref="H7:H29">SUM(E7:G7)</f>
        <v>10381</v>
      </c>
      <c r="I7" s="356">
        <f aca="true" t="shared" si="2" ref="I7:I29">D7-H7</f>
        <v>4912</v>
      </c>
      <c r="J7" s="356">
        <v>4258</v>
      </c>
      <c r="K7" s="356">
        <v>5607</v>
      </c>
      <c r="L7" s="356">
        <v>5072</v>
      </c>
      <c r="M7" s="535">
        <f t="shared" si="0"/>
        <v>14937</v>
      </c>
      <c r="N7" s="608"/>
    </row>
    <row r="8" spans="1:14" ht="18" customHeight="1">
      <c r="A8" s="56"/>
      <c r="B8" s="329" t="s">
        <v>274</v>
      </c>
      <c r="C8" s="356">
        <v>1820</v>
      </c>
      <c r="D8" s="356">
        <v>1323</v>
      </c>
      <c r="E8" s="356">
        <v>266</v>
      </c>
      <c r="F8" s="356">
        <v>272</v>
      </c>
      <c r="G8" s="356">
        <v>356</v>
      </c>
      <c r="H8" s="535">
        <f t="shared" si="1"/>
        <v>894</v>
      </c>
      <c r="I8" s="356">
        <f t="shared" si="2"/>
        <v>429</v>
      </c>
      <c r="J8" s="356">
        <v>349</v>
      </c>
      <c r="K8" s="356">
        <v>439</v>
      </c>
      <c r="L8" s="356">
        <v>400</v>
      </c>
      <c r="M8" s="535">
        <f t="shared" si="0"/>
        <v>1188</v>
      </c>
      <c r="N8" s="608"/>
    </row>
    <row r="9" spans="1:14" ht="18" customHeight="1">
      <c r="A9" s="56"/>
      <c r="B9" s="329" t="s">
        <v>20</v>
      </c>
      <c r="C9" s="356">
        <v>2490</v>
      </c>
      <c r="D9" s="356">
        <f aca="true" t="shared" si="3" ref="D9:L9">D6-SUM(D7:D8)</f>
        <v>1941</v>
      </c>
      <c r="E9" s="356">
        <f t="shared" si="3"/>
        <v>671</v>
      </c>
      <c r="F9" s="356">
        <f t="shared" si="3"/>
        <v>570</v>
      </c>
      <c r="G9" s="356">
        <f t="shared" si="3"/>
        <v>181</v>
      </c>
      <c r="H9" s="535">
        <f t="shared" si="3"/>
        <v>1422</v>
      </c>
      <c r="I9" s="356">
        <f t="shared" si="3"/>
        <v>519</v>
      </c>
      <c r="J9" s="356">
        <f t="shared" si="3"/>
        <v>1131</v>
      </c>
      <c r="K9" s="356">
        <f t="shared" si="3"/>
        <v>564</v>
      </c>
      <c r="L9" s="356">
        <f t="shared" si="3"/>
        <v>543</v>
      </c>
      <c r="M9" s="535">
        <f t="shared" si="0"/>
        <v>2238</v>
      </c>
      <c r="N9" s="608"/>
    </row>
    <row r="10" spans="1:14" s="25" customFormat="1" ht="16.5" customHeight="1">
      <c r="A10" s="57" t="s">
        <v>42</v>
      </c>
      <c r="B10" s="341"/>
      <c r="C10" s="357">
        <v>1580</v>
      </c>
      <c r="D10" s="357">
        <v>1321</v>
      </c>
      <c r="E10" s="357">
        <v>274</v>
      </c>
      <c r="F10" s="357">
        <v>319</v>
      </c>
      <c r="G10" s="357">
        <v>436</v>
      </c>
      <c r="H10" s="357">
        <f t="shared" si="1"/>
        <v>1029</v>
      </c>
      <c r="I10" s="357">
        <f t="shared" si="2"/>
        <v>292</v>
      </c>
      <c r="J10" s="357">
        <v>298</v>
      </c>
      <c r="K10" s="357">
        <v>271</v>
      </c>
      <c r="L10" s="357">
        <v>262</v>
      </c>
      <c r="M10" s="357">
        <f t="shared" si="0"/>
        <v>831</v>
      </c>
      <c r="N10" s="608"/>
    </row>
    <row r="11" spans="1:14" ht="18" customHeight="1">
      <c r="A11" s="56"/>
      <c r="B11" s="329" t="s">
        <v>275</v>
      </c>
      <c r="C11" s="356">
        <v>1301</v>
      </c>
      <c r="D11" s="356">
        <v>1058</v>
      </c>
      <c r="E11" s="356">
        <v>203</v>
      </c>
      <c r="F11" s="356">
        <v>250</v>
      </c>
      <c r="G11" s="356">
        <v>369</v>
      </c>
      <c r="H11" s="535">
        <f t="shared" si="1"/>
        <v>822</v>
      </c>
      <c r="I11" s="356">
        <f t="shared" si="2"/>
        <v>236</v>
      </c>
      <c r="J11" s="356">
        <v>249</v>
      </c>
      <c r="K11" s="356">
        <v>199</v>
      </c>
      <c r="L11" s="356">
        <v>219</v>
      </c>
      <c r="M11" s="535">
        <f t="shared" si="0"/>
        <v>667</v>
      </c>
      <c r="N11" s="608"/>
    </row>
    <row r="12" spans="1:14" ht="15" customHeight="1">
      <c r="A12" s="56"/>
      <c r="B12" s="329" t="s">
        <v>20</v>
      </c>
      <c r="C12" s="356">
        <v>279</v>
      </c>
      <c r="D12" s="356">
        <f aca="true" t="shared" si="4" ref="D12:L12">D10-D11</f>
        <v>263</v>
      </c>
      <c r="E12" s="356">
        <f t="shared" si="4"/>
        <v>71</v>
      </c>
      <c r="F12" s="356">
        <f t="shared" si="4"/>
        <v>69</v>
      </c>
      <c r="G12" s="356">
        <f t="shared" si="4"/>
        <v>67</v>
      </c>
      <c r="H12" s="535">
        <f t="shared" si="4"/>
        <v>207</v>
      </c>
      <c r="I12" s="356">
        <f t="shared" si="4"/>
        <v>56</v>
      </c>
      <c r="J12" s="356">
        <f t="shared" si="4"/>
        <v>49</v>
      </c>
      <c r="K12" s="356">
        <f t="shared" si="4"/>
        <v>72</v>
      </c>
      <c r="L12" s="356">
        <f t="shared" si="4"/>
        <v>43</v>
      </c>
      <c r="M12" s="535">
        <f t="shared" si="0"/>
        <v>164</v>
      </c>
      <c r="N12" s="608"/>
    </row>
    <row r="13" spans="1:14" s="25" customFormat="1" ht="15" customHeight="1">
      <c r="A13" s="57" t="s">
        <v>43</v>
      </c>
      <c r="B13" s="341"/>
      <c r="C13" s="357">
        <v>10417</v>
      </c>
      <c r="D13" s="357">
        <v>10711</v>
      </c>
      <c r="E13" s="357">
        <v>2105</v>
      </c>
      <c r="F13" s="357">
        <v>2677</v>
      </c>
      <c r="G13" s="357">
        <v>2973</v>
      </c>
      <c r="H13" s="357">
        <f t="shared" si="1"/>
        <v>7755</v>
      </c>
      <c r="I13" s="357">
        <f t="shared" si="2"/>
        <v>2956</v>
      </c>
      <c r="J13" s="357">
        <v>2310</v>
      </c>
      <c r="K13" s="357">
        <v>2877</v>
      </c>
      <c r="L13" s="357">
        <v>3174</v>
      </c>
      <c r="M13" s="357">
        <f t="shared" si="0"/>
        <v>8361</v>
      </c>
      <c r="N13" s="608"/>
    </row>
    <row r="14" spans="1:14" ht="15" customHeight="1">
      <c r="A14" s="56"/>
      <c r="B14" s="329" t="s">
        <v>276</v>
      </c>
      <c r="C14" s="356">
        <v>794</v>
      </c>
      <c r="D14" s="356">
        <v>816</v>
      </c>
      <c r="E14" s="356">
        <v>161</v>
      </c>
      <c r="F14" s="356">
        <v>227</v>
      </c>
      <c r="G14" s="356">
        <v>220</v>
      </c>
      <c r="H14" s="535">
        <f t="shared" si="1"/>
        <v>608</v>
      </c>
      <c r="I14" s="356">
        <f t="shared" si="2"/>
        <v>208</v>
      </c>
      <c r="J14" s="356">
        <v>174</v>
      </c>
      <c r="K14" s="356">
        <v>206</v>
      </c>
      <c r="L14" s="356">
        <v>234</v>
      </c>
      <c r="M14" s="535">
        <f t="shared" si="0"/>
        <v>614</v>
      </c>
      <c r="N14" s="608"/>
    </row>
    <row r="15" spans="1:14" ht="15" customHeight="1">
      <c r="A15" s="56"/>
      <c r="B15" s="329" t="s">
        <v>277</v>
      </c>
      <c r="C15" s="356">
        <v>2397</v>
      </c>
      <c r="D15" s="356">
        <v>2990</v>
      </c>
      <c r="E15" s="356">
        <v>669</v>
      </c>
      <c r="F15" s="356">
        <v>857</v>
      </c>
      <c r="G15" s="356">
        <v>797</v>
      </c>
      <c r="H15" s="535">
        <f t="shared" si="1"/>
        <v>2323</v>
      </c>
      <c r="I15" s="356">
        <f t="shared" si="2"/>
        <v>667</v>
      </c>
      <c r="J15" s="356">
        <v>658</v>
      </c>
      <c r="K15" s="356">
        <v>794</v>
      </c>
      <c r="L15" s="356">
        <v>862</v>
      </c>
      <c r="M15" s="535">
        <f t="shared" si="0"/>
        <v>2314</v>
      </c>
      <c r="N15" s="608"/>
    </row>
    <row r="16" spans="1:14" ht="15" customHeight="1">
      <c r="A16" s="56"/>
      <c r="B16" s="329" t="s">
        <v>278</v>
      </c>
      <c r="C16" s="356">
        <v>935</v>
      </c>
      <c r="D16" s="356">
        <v>832</v>
      </c>
      <c r="E16" s="356">
        <v>52</v>
      </c>
      <c r="F16" s="356">
        <v>106</v>
      </c>
      <c r="G16" s="356">
        <v>332</v>
      </c>
      <c r="H16" s="535">
        <f t="shared" si="1"/>
        <v>490</v>
      </c>
      <c r="I16" s="356">
        <f t="shared" si="2"/>
        <v>342</v>
      </c>
      <c r="J16" s="356">
        <v>122</v>
      </c>
      <c r="K16" s="356">
        <v>55</v>
      </c>
      <c r="L16" s="356">
        <v>202</v>
      </c>
      <c r="M16" s="535">
        <f t="shared" si="0"/>
        <v>379</v>
      </c>
      <c r="N16" s="608"/>
    </row>
    <row r="17" spans="1:16" ht="15" customHeight="1">
      <c r="A17" s="56"/>
      <c r="B17" s="329" t="s">
        <v>279</v>
      </c>
      <c r="C17" s="356">
        <v>1528</v>
      </c>
      <c r="D17" s="356">
        <v>1221</v>
      </c>
      <c r="E17" s="356">
        <v>193</v>
      </c>
      <c r="F17" s="356">
        <v>315</v>
      </c>
      <c r="G17" s="356">
        <v>356</v>
      </c>
      <c r="H17" s="535">
        <f t="shared" si="1"/>
        <v>864</v>
      </c>
      <c r="I17" s="356">
        <f t="shared" si="2"/>
        <v>357</v>
      </c>
      <c r="J17" s="356">
        <v>321</v>
      </c>
      <c r="K17" s="356">
        <v>444</v>
      </c>
      <c r="L17" s="356">
        <v>452</v>
      </c>
      <c r="M17" s="535">
        <f t="shared" si="0"/>
        <v>1217</v>
      </c>
      <c r="N17" s="608"/>
      <c r="P17" s="515"/>
    </row>
    <row r="18" spans="1:14" ht="15" customHeight="1">
      <c r="A18" s="56"/>
      <c r="B18" s="329" t="s">
        <v>280</v>
      </c>
      <c r="C18" s="356">
        <v>790</v>
      </c>
      <c r="D18" s="356">
        <v>745</v>
      </c>
      <c r="E18" s="356">
        <v>159</v>
      </c>
      <c r="F18" s="356">
        <v>179</v>
      </c>
      <c r="G18" s="356">
        <v>199</v>
      </c>
      <c r="H18" s="535">
        <f t="shared" si="1"/>
        <v>537</v>
      </c>
      <c r="I18" s="356">
        <f t="shared" si="2"/>
        <v>208</v>
      </c>
      <c r="J18" s="356">
        <v>148</v>
      </c>
      <c r="K18" s="356">
        <v>232</v>
      </c>
      <c r="L18" s="356">
        <v>256</v>
      </c>
      <c r="M18" s="535">
        <f t="shared" si="0"/>
        <v>636</v>
      </c>
      <c r="N18" s="608"/>
    </row>
    <row r="19" spans="1:14" ht="15" customHeight="1">
      <c r="A19" s="56"/>
      <c r="B19" s="329" t="s">
        <v>20</v>
      </c>
      <c r="C19" s="356">
        <v>3973</v>
      </c>
      <c r="D19" s="356">
        <f aca="true" t="shared" si="5" ref="D19:L19">D13-SUM(D14:D18)</f>
        <v>4107</v>
      </c>
      <c r="E19" s="356">
        <f t="shared" si="5"/>
        <v>871</v>
      </c>
      <c r="F19" s="356">
        <f t="shared" si="5"/>
        <v>993</v>
      </c>
      <c r="G19" s="356">
        <f t="shared" si="5"/>
        <v>1069</v>
      </c>
      <c r="H19" s="535">
        <f t="shared" si="5"/>
        <v>2933</v>
      </c>
      <c r="I19" s="356">
        <f t="shared" si="2"/>
        <v>1174</v>
      </c>
      <c r="J19" s="356">
        <f t="shared" si="5"/>
        <v>887</v>
      </c>
      <c r="K19" s="356">
        <f t="shared" si="5"/>
        <v>1146</v>
      </c>
      <c r="L19" s="356">
        <f t="shared" si="5"/>
        <v>1168</v>
      </c>
      <c r="M19" s="535">
        <f t="shared" si="0"/>
        <v>3201</v>
      </c>
      <c r="N19" s="608"/>
    </row>
    <row r="20" spans="1:17" ht="12.75">
      <c r="A20" s="57" t="s">
        <v>371</v>
      </c>
      <c r="B20" s="358"/>
      <c r="C20" s="357">
        <v>25033</v>
      </c>
      <c r="D20" s="357">
        <v>21452</v>
      </c>
      <c r="E20" s="357">
        <v>4920</v>
      </c>
      <c r="F20" s="357">
        <v>5239</v>
      </c>
      <c r="G20" s="357">
        <v>5371</v>
      </c>
      <c r="H20" s="357">
        <f t="shared" si="1"/>
        <v>15530</v>
      </c>
      <c r="I20" s="357">
        <f t="shared" si="2"/>
        <v>5922</v>
      </c>
      <c r="J20" s="357">
        <v>4937</v>
      </c>
      <c r="K20" s="357">
        <v>6519</v>
      </c>
      <c r="L20" s="357">
        <v>6623</v>
      </c>
      <c r="M20" s="357">
        <f t="shared" si="0"/>
        <v>18079</v>
      </c>
      <c r="N20" s="608"/>
      <c r="Q20" s="515"/>
    </row>
    <row r="21" spans="1:14" ht="13.5">
      <c r="A21" s="665" t="s">
        <v>372</v>
      </c>
      <c r="B21" s="666"/>
      <c r="C21" s="75"/>
      <c r="D21" s="6"/>
      <c r="E21" s="436"/>
      <c r="F21" s="437"/>
      <c r="G21" s="436"/>
      <c r="H21" s="75"/>
      <c r="I21" s="312"/>
      <c r="J21" s="312"/>
      <c r="K21" s="75"/>
      <c r="L21" s="75"/>
      <c r="M21" s="75"/>
      <c r="N21" s="608"/>
    </row>
    <row r="22" spans="1:14" ht="15" customHeight="1">
      <c r="A22" s="328"/>
      <c r="B22" s="329" t="s">
        <v>281</v>
      </c>
      <c r="C22" s="356">
        <v>1854</v>
      </c>
      <c r="D22" s="356">
        <v>1665</v>
      </c>
      <c r="E22" s="356">
        <v>353</v>
      </c>
      <c r="F22" s="356">
        <v>357</v>
      </c>
      <c r="G22" s="356">
        <v>471</v>
      </c>
      <c r="H22" s="535">
        <f t="shared" si="1"/>
        <v>1181</v>
      </c>
      <c r="I22" s="356">
        <f t="shared" si="2"/>
        <v>484</v>
      </c>
      <c r="J22" s="356">
        <v>359</v>
      </c>
      <c r="K22" s="356">
        <v>515</v>
      </c>
      <c r="L22" s="356">
        <v>508</v>
      </c>
      <c r="M22" s="535">
        <f aca="true" t="shared" si="6" ref="M22:M30">J22+K22+L22</f>
        <v>1382</v>
      </c>
      <c r="N22" s="608"/>
    </row>
    <row r="23" spans="1:14" ht="15" customHeight="1">
      <c r="A23" s="328"/>
      <c r="B23" s="329" t="s">
        <v>282</v>
      </c>
      <c r="C23" s="356">
        <v>2476</v>
      </c>
      <c r="D23" s="356">
        <v>2012</v>
      </c>
      <c r="E23" s="356">
        <v>429</v>
      </c>
      <c r="F23" s="356">
        <v>567</v>
      </c>
      <c r="G23" s="356">
        <v>507</v>
      </c>
      <c r="H23" s="535">
        <f t="shared" si="1"/>
        <v>1503</v>
      </c>
      <c r="I23" s="356">
        <f t="shared" si="2"/>
        <v>509</v>
      </c>
      <c r="J23" s="356">
        <v>491</v>
      </c>
      <c r="K23" s="356">
        <v>598</v>
      </c>
      <c r="L23" s="356">
        <v>572</v>
      </c>
      <c r="M23" s="535">
        <f t="shared" si="6"/>
        <v>1661</v>
      </c>
      <c r="N23" s="608"/>
    </row>
    <row r="24" spans="1:14" ht="15" customHeight="1">
      <c r="A24" s="328"/>
      <c r="B24" s="329" t="s">
        <v>283</v>
      </c>
      <c r="C24" s="356">
        <v>2241</v>
      </c>
      <c r="D24" s="356">
        <v>1965</v>
      </c>
      <c r="E24" s="356">
        <v>489</v>
      </c>
      <c r="F24" s="356">
        <v>528</v>
      </c>
      <c r="G24" s="356">
        <v>389</v>
      </c>
      <c r="H24" s="535">
        <f t="shared" si="1"/>
        <v>1406</v>
      </c>
      <c r="I24" s="356">
        <f t="shared" si="2"/>
        <v>559</v>
      </c>
      <c r="J24" s="356">
        <v>456</v>
      </c>
      <c r="K24" s="356">
        <v>596</v>
      </c>
      <c r="L24" s="356">
        <v>543</v>
      </c>
      <c r="M24" s="535">
        <f t="shared" si="6"/>
        <v>1595</v>
      </c>
      <c r="N24" s="608"/>
    </row>
    <row r="25" spans="1:14" ht="15" customHeight="1">
      <c r="A25" s="328"/>
      <c r="B25" s="329" t="s">
        <v>284</v>
      </c>
      <c r="C25" s="356">
        <v>2772</v>
      </c>
      <c r="D25" s="356">
        <v>2414</v>
      </c>
      <c r="E25" s="356">
        <v>478</v>
      </c>
      <c r="F25" s="356">
        <v>616</v>
      </c>
      <c r="G25" s="356">
        <v>581</v>
      </c>
      <c r="H25" s="535">
        <f t="shared" si="1"/>
        <v>1675</v>
      </c>
      <c r="I25" s="356">
        <f t="shared" si="2"/>
        <v>739</v>
      </c>
      <c r="J25" s="356">
        <v>514</v>
      </c>
      <c r="K25" s="356">
        <v>667</v>
      </c>
      <c r="L25" s="356">
        <v>658</v>
      </c>
      <c r="M25" s="535">
        <f t="shared" si="6"/>
        <v>1839</v>
      </c>
      <c r="N25" s="608"/>
    </row>
    <row r="26" spans="1:14" ht="15" customHeight="1">
      <c r="A26" s="359"/>
      <c r="B26" s="329" t="s">
        <v>285</v>
      </c>
      <c r="C26" s="356">
        <v>2378</v>
      </c>
      <c r="D26" s="356">
        <v>1529</v>
      </c>
      <c r="E26" s="356">
        <v>350</v>
      </c>
      <c r="F26" s="356">
        <v>369</v>
      </c>
      <c r="G26" s="356">
        <v>410</v>
      </c>
      <c r="H26" s="535">
        <f t="shared" si="1"/>
        <v>1129</v>
      </c>
      <c r="I26" s="356">
        <f t="shared" si="2"/>
        <v>400</v>
      </c>
      <c r="J26" s="356">
        <v>372</v>
      </c>
      <c r="K26" s="356">
        <v>338</v>
      </c>
      <c r="L26" s="356">
        <v>429</v>
      </c>
      <c r="M26" s="535">
        <f t="shared" si="6"/>
        <v>1139</v>
      </c>
      <c r="N26" s="608"/>
    </row>
    <row r="27" spans="1:14" ht="15" customHeight="1">
      <c r="A27" s="328"/>
      <c r="B27" s="329" t="s">
        <v>286</v>
      </c>
      <c r="C27" s="356">
        <v>1511</v>
      </c>
      <c r="D27" s="356">
        <v>1389</v>
      </c>
      <c r="E27" s="356">
        <v>386</v>
      </c>
      <c r="F27" s="356">
        <v>349</v>
      </c>
      <c r="G27" s="356">
        <v>317</v>
      </c>
      <c r="H27" s="535">
        <f t="shared" si="1"/>
        <v>1052</v>
      </c>
      <c r="I27" s="356">
        <f t="shared" si="2"/>
        <v>337</v>
      </c>
      <c r="J27" s="356">
        <v>420</v>
      </c>
      <c r="K27" s="356">
        <v>593</v>
      </c>
      <c r="L27" s="356">
        <v>516</v>
      </c>
      <c r="M27" s="535">
        <f t="shared" si="6"/>
        <v>1529</v>
      </c>
      <c r="N27" s="608"/>
    </row>
    <row r="28" spans="1:14" ht="15" customHeight="1">
      <c r="A28" s="328"/>
      <c r="B28" s="329" t="s">
        <v>287</v>
      </c>
      <c r="C28" s="356">
        <v>3675</v>
      </c>
      <c r="D28" s="356">
        <v>2778</v>
      </c>
      <c r="E28" s="356">
        <v>740</v>
      </c>
      <c r="F28" s="356">
        <v>526</v>
      </c>
      <c r="G28" s="356">
        <v>682</v>
      </c>
      <c r="H28" s="535">
        <f t="shared" si="1"/>
        <v>1948</v>
      </c>
      <c r="I28" s="356">
        <f t="shared" si="2"/>
        <v>830</v>
      </c>
      <c r="J28" s="356">
        <v>627</v>
      </c>
      <c r="K28" s="356">
        <v>834</v>
      </c>
      <c r="L28" s="356">
        <v>985</v>
      </c>
      <c r="M28" s="535">
        <f t="shared" si="6"/>
        <v>2446</v>
      </c>
      <c r="N28" s="608"/>
    </row>
    <row r="29" spans="1:14" ht="15" customHeight="1">
      <c r="A29" s="328"/>
      <c r="B29" s="329" t="s">
        <v>288</v>
      </c>
      <c r="C29" s="356">
        <v>3182</v>
      </c>
      <c r="D29" s="356">
        <v>3147</v>
      </c>
      <c r="E29" s="356">
        <v>802</v>
      </c>
      <c r="F29" s="356">
        <v>803</v>
      </c>
      <c r="G29" s="356">
        <v>798</v>
      </c>
      <c r="H29" s="535">
        <f t="shared" si="1"/>
        <v>2403</v>
      </c>
      <c r="I29" s="356">
        <f t="shared" si="2"/>
        <v>744</v>
      </c>
      <c r="J29" s="356">
        <v>677</v>
      </c>
      <c r="K29" s="356">
        <v>992</v>
      </c>
      <c r="L29" s="356">
        <v>934</v>
      </c>
      <c r="M29" s="535">
        <f t="shared" si="6"/>
        <v>2603</v>
      </c>
      <c r="N29" s="608"/>
    </row>
    <row r="30" spans="1:14" ht="15" customHeight="1">
      <c r="A30" s="328"/>
      <c r="B30" s="329" t="s">
        <v>20</v>
      </c>
      <c r="C30" s="356">
        <v>4944</v>
      </c>
      <c r="D30" s="356">
        <f aca="true" t="shared" si="7" ref="D30:L30">D20-SUM(D22:D29)</f>
        <v>4553</v>
      </c>
      <c r="E30" s="356">
        <f t="shared" si="7"/>
        <v>893</v>
      </c>
      <c r="F30" s="356">
        <f t="shared" si="7"/>
        <v>1124</v>
      </c>
      <c r="G30" s="356">
        <f t="shared" si="7"/>
        <v>1216</v>
      </c>
      <c r="H30" s="535">
        <f t="shared" si="7"/>
        <v>3233</v>
      </c>
      <c r="I30" s="356">
        <f t="shared" si="7"/>
        <v>1320</v>
      </c>
      <c r="J30" s="356">
        <f t="shared" si="7"/>
        <v>1021</v>
      </c>
      <c r="K30" s="356">
        <f t="shared" si="7"/>
        <v>1386</v>
      </c>
      <c r="L30" s="356">
        <f t="shared" si="7"/>
        <v>1478</v>
      </c>
      <c r="M30" s="535">
        <f t="shared" si="6"/>
        <v>3885</v>
      </c>
      <c r="N30" s="608"/>
    </row>
    <row r="31" spans="1:14" ht="8.25" customHeight="1">
      <c r="A31" s="360"/>
      <c r="B31" s="361"/>
      <c r="C31" s="197"/>
      <c r="D31" s="197"/>
      <c r="E31" s="269"/>
      <c r="F31" s="362"/>
      <c r="G31" s="362"/>
      <c r="H31" s="536"/>
      <c r="I31" s="362"/>
      <c r="J31" s="363"/>
      <c r="K31" s="363"/>
      <c r="L31" s="363"/>
      <c r="M31" s="363"/>
      <c r="N31" s="608"/>
    </row>
    <row r="32" spans="1:14" ht="6.75" customHeight="1">
      <c r="A32" s="54"/>
      <c r="B32" s="54"/>
      <c r="C32" s="54"/>
      <c r="D32" s="54"/>
      <c r="E32" s="338"/>
      <c r="F32" s="338"/>
      <c r="G32" s="338"/>
      <c r="H32" s="338"/>
      <c r="I32" s="338"/>
      <c r="J32" s="338"/>
      <c r="K32" s="338"/>
      <c r="L32" s="338"/>
      <c r="M32" s="338"/>
      <c r="N32" s="608"/>
    </row>
    <row r="33" ht="3" customHeight="1"/>
    <row r="34" ht="16.5">
      <c r="A34" s="78" t="s">
        <v>194</v>
      </c>
    </row>
    <row r="35" ht="16.5">
      <c r="A35" s="78" t="s">
        <v>185</v>
      </c>
    </row>
  </sheetData>
  <sheetProtection/>
  <mergeCells count="8">
    <mergeCell ref="N1:N32"/>
    <mergeCell ref="A4:B5"/>
    <mergeCell ref="C4:C5"/>
    <mergeCell ref="D4:D5"/>
    <mergeCell ref="A21:B21"/>
    <mergeCell ref="A1:J1"/>
    <mergeCell ref="E4:I4"/>
    <mergeCell ref="J4:M4"/>
  </mergeCells>
  <printOptions/>
  <pageMargins left="0.29" right="0" top="0.76" bottom="0" header="0.41" footer="0.36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A13">
      <selection activeCell="P20" sqref="P20"/>
    </sheetView>
  </sheetViews>
  <sheetFormatPr defaultColWidth="9.140625" defaultRowHeight="12.75"/>
  <cols>
    <col min="1" max="1" width="1.421875" style="3" customWidth="1"/>
    <col min="2" max="2" width="38.140625" style="3" customWidth="1"/>
    <col min="3" max="3" width="9.421875" style="3" customWidth="1"/>
    <col min="4" max="4" width="9.7109375" style="3" customWidth="1"/>
    <col min="5" max="5" width="9.00390625" style="26" customWidth="1"/>
    <col min="6" max="6" width="9.140625" style="26" customWidth="1"/>
    <col min="7" max="7" width="9.00390625" style="26" customWidth="1"/>
    <col min="8" max="8" width="9.7109375" style="26" customWidth="1"/>
    <col min="9" max="12" width="9.140625" style="26" customWidth="1"/>
    <col min="13" max="13" width="9.7109375" style="26" customWidth="1"/>
    <col min="14" max="14" width="4.00390625" style="3" customWidth="1"/>
    <col min="15" max="16384" width="9.140625" style="3" customWidth="1"/>
  </cols>
  <sheetData>
    <row r="1" spans="1:14" ht="17.25" customHeight="1">
      <c r="A1" s="21" t="s">
        <v>386</v>
      </c>
      <c r="B1" s="24"/>
      <c r="N1" s="668" t="s">
        <v>259</v>
      </c>
    </row>
    <row r="2" spans="1:14" ht="12" customHeight="1">
      <c r="A2" s="4"/>
      <c r="B2" s="2"/>
      <c r="E2" s="28"/>
      <c r="F2" s="28"/>
      <c r="G2" s="28"/>
      <c r="H2" s="519"/>
      <c r="I2" s="28"/>
      <c r="L2" s="80" t="s">
        <v>425</v>
      </c>
      <c r="M2" s="519"/>
      <c r="N2" s="669"/>
    </row>
    <row r="3" ht="2.25" customHeight="1">
      <c r="N3" s="669"/>
    </row>
    <row r="4" spans="1:14" ht="16.5" customHeight="1">
      <c r="A4" s="647" t="s">
        <v>258</v>
      </c>
      <c r="B4" s="670"/>
      <c r="C4" s="651" t="s">
        <v>252</v>
      </c>
      <c r="D4" s="594" t="s">
        <v>419</v>
      </c>
      <c r="E4" s="674" t="s">
        <v>422</v>
      </c>
      <c r="F4" s="675"/>
      <c r="G4" s="675"/>
      <c r="H4" s="675"/>
      <c r="I4" s="676"/>
      <c r="J4" s="656" t="s">
        <v>382</v>
      </c>
      <c r="K4" s="657"/>
      <c r="L4" s="657"/>
      <c r="M4" s="658"/>
      <c r="N4" s="669"/>
    </row>
    <row r="5" spans="1:14" ht="33" customHeight="1">
      <c r="A5" s="671"/>
      <c r="B5" s="672"/>
      <c r="C5" s="673"/>
      <c r="D5" s="595"/>
      <c r="E5" s="40" t="s">
        <v>257</v>
      </c>
      <c r="F5" s="143" t="s">
        <v>256</v>
      </c>
      <c r="G5" s="63" t="s">
        <v>2</v>
      </c>
      <c r="H5" s="402" t="s">
        <v>415</v>
      </c>
      <c r="I5" s="45" t="s">
        <v>3</v>
      </c>
      <c r="J5" s="40" t="s">
        <v>257</v>
      </c>
      <c r="K5" s="40" t="s">
        <v>256</v>
      </c>
      <c r="L5" s="45" t="s">
        <v>2</v>
      </c>
      <c r="M5" s="403" t="s">
        <v>415</v>
      </c>
      <c r="N5" s="669"/>
    </row>
    <row r="6" spans="1:14" ht="18" customHeight="1">
      <c r="A6" s="17" t="s">
        <v>255</v>
      </c>
      <c r="B6" s="18"/>
      <c r="C6" s="211">
        <v>25930</v>
      </c>
      <c r="D6" s="211">
        <v>27689</v>
      </c>
      <c r="E6" s="211">
        <v>5605</v>
      </c>
      <c r="F6" s="211">
        <v>6251</v>
      </c>
      <c r="G6" s="211">
        <v>6166</v>
      </c>
      <c r="H6" s="211">
        <f>SUM(E6:G6)</f>
        <v>18022</v>
      </c>
      <c r="I6" s="211">
        <f>D6-H6</f>
        <v>9667</v>
      </c>
      <c r="J6" s="202">
        <v>5758</v>
      </c>
      <c r="K6" s="202">
        <v>7556</v>
      </c>
      <c r="L6" s="408">
        <v>6378</v>
      </c>
      <c r="M6" s="408">
        <f aca="true" t="shared" si="0" ref="M6:M26">J6+K6+L6</f>
        <v>19692</v>
      </c>
      <c r="N6" s="669"/>
    </row>
    <row r="7" spans="1:14" ht="18" customHeight="1">
      <c r="A7" s="6"/>
      <c r="B7" s="22" t="s">
        <v>289</v>
      </c>
      <c r="C7" s="201">
        <v>1178</v>
      </c>
      <c r="D7" s="201">
        <v>895</v>
      </c>
      <c r="E7" s="201">
        <v>227</v>
      </c>
      <c r="F7" s="201">
        <v>218</v>
      </c>
      <c r="G7" s="201">
        <v>203</v>
      </c>
      <c r="H7" s="537">
        <f aca="true" t="shared" si="1" ref="H7:H26">SUM(E7:G7)</f>
        <v>648</v>
      </c>
      <c r="I7" s="201">
        <f aca="true" t="shared" si="2" ref="I7:I26">D7-H7</f>
        <v>247</v>
      </c>
      <c r="J7" s="201">
        <v>367</v>
      </c>
      <c r="K7" s="201">
        <v>885</v>
      </c>
      <c r="L7" s="201">
        <v>526</v>
      </c>
      <c r="M7" s="537">
        <f t="shared" si="0"/>
        <v>1778</v>
      </c>
      <c r="N7" s="669"/>
    </row>
    <row r="8" spans="1:14" ht="19.5" customHeight="1">
      <c r="A8" s="6"/>
      <c r="B8" s="22" t="s">
        <v>290</v>
      </c>
      <c r="C8" s="201">
        <v>2604</v>
      </c>
      <c r="D8" s="201">
        <v>2614</v>
      </c>
      <c r="E8" s="201">
        <v>552</v>
      </c>
      <c r="F8" s="201">
        <v>786</v>
      </c>
      <c r="G8" s="201">
        <v>651</v>
      </c>
      <c r="H8" s="537">
        <f t="shared" si="1"/>
        <v>1989</v>
      </c>
      <c r="I8" s="201">
        <f t="shared" si="2"/>
        <v>625</v>
      </c>
      <c r="J8" s="201">
        <v>512</v>
      </c>
      <c r="K8" s="201">
        <v>646</v>
      </c>
      <c r="L8" s="201">
        <v>546</v>
      </c>
      <c r="M8" s="537">
        <f t="shared" si="0"/>
        <v>1704</v>
      </c>
      <c r="N8" s="669"/>
    </row>
    <row r="9" spans="1:14" ht="24" customHeight="1">
      <c r="A9" s="6"/>
      <c r="B9" s="140" t="s">
        <v>291</v>
      </c>
      <c r="C9" s="201">
        <v>3848</v>
      </c>
      <c r="D9" s="201">
        <v>4704</v>
      </c>
      <c r="E9" s="201">
        <v>1095</v>
      </c>
      <c r="F9" s="201">
        <v>1558</v>
      </c>
      <c r="G9" s="201">
        <v>1073</v>
      </c>
      <c r="H9" s="537">
        <f t="shared" si="1"/>
        <v>3726</v>
      </c>
      <c r="I9" s="201">
        <f t="shared" si="2"/>
        <v>978</v>
      </c>
      <c r="J9" s="201">
        <v>823</v>
      </c>
      <c r="K9" s="201">
        <v>1050</v>
      </c>
      <c r="L9" s="201">
        <v>1120</v>
      </c>
      <c r="M9" s="537">
        <f t="shared" si="0"/>
        <v>2993</v>
      </c>
      <c r="N9" s="669"/>
    </row>
    <row r="10" spans="1:14" ht="24" customHeight="1">
      <c r="A10" s="6"/>
      <c r="B10" s="142" t="s">
        <v>292</v>
      </c>
      <c r="C10" s="201">
        <v>2253</v>
      </c>
      <c r="D10" s="201">
        <v>2595</v>
      </c>
      <c r="E10" s="201">
        <v>558</v>
      </c>
      <c r="F10" s="201">
        <v>567</v>
      </c>
      <c r="G10" s="201">
        <v>770</v>
      </c>
      <c r="H10" s="537">
        <f t="shared" si="1"/>
        <v>1895</v>
      </c>
      <c r="I10" s="201">
        <f t="shared" si="2"/>
        <v>700</v>
      </c>
      <c r="J10" s="201">
        <v>580</v>
      </c>
      <c r="K10" s="201">
        <v>621</v>
      </c>
      <c r="L10" s="201">
        <v>581</v>
      </c>
      <c r="M10" s="537">
        <f t="shared" si="0"/>
        <v>1782</v>
      </c>
      <c r="N10" s="669"/>
    </row>
    <row r="11" spans="1:14" ht="27.75" customHeight="1">
      <c r="A11" s="6"/>
      <c r="B11" s="140" t="s">
        <v>293</v>
      </c>
      <c r="C11" s="201">
        <v>4901</v>
      </c>
      <c r="D11" s="201">
        <v>3483</v>
      </c>
      <c r="E11" s="201">
        <v>827</v>
      </c>
      <c r="F11" s="201">
        <v>821</v>
      </c>
      <c r="G11" s="201">
        <v>701</v>
      </c>
      <c r="H11" s="537">
        <f t="shared" si="1"/>
        <v>2349</v>
      </c>
      <c r="I11" s="201">
        <f t="shared" si="2"/>
        <v>1134</v>
      </c>
      <c r="J11" s="201">
        <v>986</v>
      </c>
      <c r="K11" s="201">
        <v>1098</v>
      </c>
      <c r="L11" s="201">
        <v>836</v>
      </c>
      <c r="M11" s="537">
        <f t="shared" si="0"/>
        <v>2920</v>
      </c>
      <c r="N11" s="669"/>
    </row>
    <row r="12" spans="1:14" ht="28.5" customHeight="1">
      <c r="A12" s="6"/>
      <c r="B12" s="140" t="s">
        <v>294</v>
      </c>
      <c r="C12" s="201">
        <v>4062</v>
      </c>
      <c r="D12" s="201">
        <v>3853</v>
      </c>
      <c r="E12" s="201">
        <v>917</v>
      </c>
      <c r="F12" s="201">
        <v>1033</v>
      </c>
      <c r="G12" s="201">
        <v>912</v>
      </c>
      <c r="H12" s="537">
        <f t="shared" si="1"/>
        <v>2862</v>
      </c>
      <c r="I12" s="201">
        <f t="shared" si="2"/>
        <v>991</v>
      </c>
      <c r="J12" s="201">
        <v>862</v>
      </c>
      <c r="K12" s="201">
        <v>1093</v>
      </c>
      <c r="L12" s="201">
        <v>1002</v>
      </c>
      <c r="M12" s="537">
        <f t="shared" si="0"/>
        <v>2957</v>
      </c>
      <c r="N12" s="669"/>
    </row>
    <row r="13" spans="1:14" ht="18" customHeight="1">
      <c r="A13" s="6"/>
      <c r="B13" s="19" t="s">
        <v>295</v>
      </c>
      <c r="C13" s="201">
        <v>6057</v>
      </c>
      <c r="D13" s="201">
        <v>5446</v>
      </c>
      <c r="E13" s="201">
        <v>1278</v>
      </c>
      <c r="F13" s="201">
        <v>1172</v>
      </c>
      <c r="G13" s="201">
        <v>1342</v>
      </c>
      <c r="H13" s="537">
        <f t="shared" si="1"/>
        <v>3792</v>
      </c>
      <c r="I13" s="201">
        <f t="shared" si="2"/>
        <v>1654</v>
      </c>
      <c r="J13" s="201">
        <v>1445</v>
      </c>
      <c r="K13" s="201">
        <v>1933</v>
      </c>
      <c r="L13" s="201">
        <v>1586</v>
      </c>
      <c r="M13" s="537">
        <f t="shared" si="0"/>
        <v>4964</v>
      </c>
      <c r="N13" s="669"/>
    </row>
    <row r="14" spans="1:14" ht="18" customHeight="1">
      <c r="A14" s="6"/>
      <c r="B14" s="141" t="s">
        <v>296</v>
      </c>
      <c r="C14" s="201">
        <v>867</v>
      </c>
      <c r="D14" s="201">
        <v>3927</v>
      </c>
      <c r="E14" s="201">
        <v>121</v>
      </c>
      <c r="F14" s="201">
        <v>72</v>
      </c>
      <c r="G14" s="201">
        <v>441</v>
      </c>
      <c r="H14" s="537">
        <f t="shared" si="1"/>
        <v>634</v>
      </c>
      <c r="I14" s="201">
        <f t="shared" si="2"/>
        <v>3293</v>
      </c>
      <c r="J14" s="201">
        <v>127</v>
      </c>
      <c r="K14" s="201">
        <v>177</v>
      </c>
      <c r="L14" s="201">
        <v>146</v>
      </c>
      <c r="M14" s="537">
        <f t="shared" si="0"/>
        <v>450</v>
      </c>
      <c r="N14" s="669"/>
    </row>
    <row r="15" spans="1:14" ht="18" customHeight="1">
      <c r="A15" s="6"/>
      <c r="B15" s="139" t="s">
        <v>20</v>
      </c>
      <c r="C15" s="201">
        <v>160</v>
      </c>
      <c r="D15" s="201">
        <f aca="true" t="shared" si="3" ref="D15:I15">D6-SUM(D7:D14)</f>
        <v>172</v>
      </c>
      <c r="E15" s="201">
        <f t="shared" si="3"/>
        <v>30</v>
      </c>
      <c r="F15" s="201">
        <f t="shared" si="3"/>
        <v>24</v>
      </c>
      <c r="G15" s="201">
        <f t="shared" si="3"/>
        <v>73</v>
      </c>
      <c r="H15" s="537">
        <f t="shared" si="3"/>
        <v>127</v>
      </c>
      <c r="I15" s="201">
        <f t="shared" si="3"/>
        <v>45</v>
      </c>
      <c r="J15" s="201">
        <f>J6-SUM(J7:J14)</f>
        <v>56</v>
      </c>
      <c r="K15" s="201">
        <f>K6-SUM(K7:K14)</f>
        <v>53</v>
      </c>
      <c r="L15" s="201">
        <f>L6-SUM(L7:L14)</f>
        <v>35</v>
      </c>
      <c r="M15" s="537">
        <f t="shared" si="0"/>
        <v>144</v>
      </c>
      <c r="N15" s="669"/>
    </row>
    <row r="16" spans="1:14" ht="18" customHeight="1">
      <c r="A16" s="17" t="s">
        <v>35</v>
      </c>
      <c r="B16" s="18"/>
      <c r="C16" s="211">
        <v>10804</v>
      </c>
      <c r="D16" s="211">
        <v>11028</v>
      </c>
      <c r="E16" s="211">
        <v>1948</v>
      </c>
      <c r="F16" s="211">
        <v>2617</v>
      </c>
      <c r="G16" s="211">
        <v>2831</v>
      </c>
      <c r="H16" s="211">
        <f t="shared" si="1"/>
        <v>7396</v>
      </c>
      <c r="I16" s="211">
        <f t="shared" si="2"/>
        <v>3632</v>
      </c>
      <c r="J16" s="211">
        <v>2308</v>
      </c>
      <c r="K16" s="211">
        <v>3041</v>
      </c>
      <c r="L16" s="211">
        <v>2951</v>
      </c>
      <c r="M16" s="211">
        <f t="shared" si="0"/>
        <v>8300</v>
      </c>
      <c r="N16" s="669"/>
    </row>
    <row r="17" spans="1:14" ht="24.75" customHeight="1">
      <c r="A17" s="8"/>
      <c r="B17" s="140" t="s">
        <v>297</v>
      </c>
      <c r="C17" s="201">
        <v>669</v>
      </c>
      <c r="D17" s="201">
        <v>563</v>
      </c>
      <c r="E17" s="201">
        <v>113</v>
      </c>
      <c r="F17" s="201">
        <v>139</v>
      </c>
      <c r="G17" s="201">
        <v>154</v>
      </c>
      <c r="H17" s="537">
        <f t="shared" si="1"/>
        <v>406</v>
      </c>
      <c r="I17" s="201">
        <f t="shared" si="2"/>
        <v>157</v>
      </c>
      <c r="J17" s="201">
        <v>87</v>
      </c>
      <c r="K17" s="201">
        <v>145</v>
      </c>
      <c r="L17" s="201">
        <v>213</v>
      </c>
      <c r="M17" s="537">
        <f t="shared" si="0"/>
        <v>445</v>
      </c>
      <c r="N17" s="669"/>
    </row>
    <row r="18" spans="1:14" ht="18" customHeight="1">
      <c r="A18" s="8"/>
      <c r="B18" s="19" t="s">
        <v>298</v>
      </c>
      <c r="C18" s="201">
        <v>1607</v>
      </c>
      <c r="D18" s="201">
        <v>1545</v>
      </c>
      <c r="E18" s="201">
        <v>239</v>
      </c>
      <c r="F18" s="201">
        <v>366</v>
      </c>
      <c r="G18" s="201">
        <v>370</v>
      </c>
      <c r="H18" s="537">
        <f t="shared" si="1"/>
        <v>975</v>
      </c>
      <c r="I18" s="201">
        <f t="shared" si="2"/>
        <v>570</v>
      </c>
      <c r="J18" s="201">
        <v>304</v>
      </c>
      <c r="K18" s="201">
        <v>449</v>
      </c>
      <c r="L18" s="201">
        <v>416</v>
      </c>
      <c r="M18" s="537">
        <f t="shared" si="0"/>
        <v>1169</v>
      </c>
      <c r="N18" s="669"/>
    </row>
    <row r="19" spans="1:14" ht="19.5" customHeight="1">
      <c r="A19" s="8"/>
      <c r="B19" s="19" t="s">
        <v>299</v>
      </c>
      <c r="C19" s="201">
        <v>550</v>
      </c>
      <c r="D19" s="201">
        <v>579</v>
      </c>
      <c r="E19" s="201">
        <v>82</v>
      </c>
      <c r="F19" s="201">
        <v>133</v>
      </c>
      <c r="G19" s="201">
        <v>131</v>
      </c>
      <c r="H19" s="537">
        <f t="shared" si="1"/>
        <v>346</v>
      </c>
      <c r="I19" s="201">
        <f t="shared" si="2"/>
        <v>233</v>
      </c>
      <c r="J19" s="201">
        <v>88</v>
      </c>
      <c r="K19" s="201">
        <v>132</v>
      </c>
      <c r="L19" s="201">
        <v>139</v>
      </c>
      <c r="M19" s="537">
        <f t="shared" si="0"/>
        <v>359</v>
      </c>
      <c r="N19" s="669"/>
    </row>
    <row r="20" spans="1:14" ht="31.5" customHeight="1">
      <c r="A20" s="8"/>
      <c r="B20" s="140" t="s">
        <v>300</v>
      </c>
      <c r="C20" s="201">
        <v>812</v>
      </c>
      <c r="D20" s="201">
        <v>1088</v>
      </c>
      <c r="E20" s="201">
        <v>283</v>
      </c>
      <c r="F20" s="201">
        <v>269</v>
      </c>
      <c r="G20" s="201">
        <v>293</v>
      </c>
      <c r="H20" s="537">
        <f t="shared" si="1"/>
        <v>845</v>
      </c>
      <c r="I20" s="201">
        <f t="shared" si="2"/>
        <v>243</v>
      </c>
      <c r="J20" s="201">
        <v>277</v>
      </c>
      <c r="K20" s="201">
        <v>358</v>
      </c>
      <c r="L20" s="201">
        <v>247</v>
      </c>
      <c r="M20" s="537">
        <f t="shared" si="0"/>
        <v>882</v>
      </c>
      <c r="N20" s="669"/>
    </row>
    <row r="21" spans="1:14" ht="18" customHeight="1">
      <c r="A21" s="8"/>
      <c r="B21" s="19" t="s">
        <v>301</v>
      </c>
      <c r="C21" s="201">
        <v>720</v>
      </c>
      <c r="D21" s="201">
        <v>645</v>
      </c>
      <c r="E21" s="201">
        <v>157</v>
      </c>
      <c r="F21" s="201">
        <v>150</v>
      </c>
      <c r="G21" s="201">
        <v>127</v>
      </c>
      <c r="H21" s="537">
        <f t="shared" si="1"/>
        <v>434</v>
      </c>
      <c r="I21" s="201">
        <f t="shared" si="2"/>
        <v>211</v>
      </c>
      <c r="J21" s="201">
        <v>139</v>
      </c>
      <c r="K21" s="201">
        <v>150</v>
      </c>
      <c r="L21" s="201">
        <v>158</v>
      </c>
      <c r="M21" s="537">
        <f t="shared" si="0"/>
        <v>447</v>
      </c>
      <c r="N21" s="669"/>
    </row>
    <row r="22" spans="1:14" ht="18" customHeight="1">
      <c r="A22" s="8"/>
      <c r="B22" s="19" t="s">
        <v>302</v>
      </c>
      <c r="C22" s="201">
        <v>789</v>
      </c>
      <c r="D22" s="201">
        <v>787</v>
      </c>
      <c r="E22" s="201">
        <v>162</v>
      </c>
      <c r="F22" s="201">
        <v>196</v>
      </c>
      <c r="G22" s="201">
        <v>191</v>
      </c>
      <c r="H22" s="537">
        <f t="shared" si="1"/>
        <v>549</v>
      </c>
      <c r="I22" s="201">
        <f t="shared" si="2"/>
        <v>238</v>
      </c>
      <c r="J22" s="201">
        <v>158</v>
      </c>
      <c r="K22" s="201">
        <v>211</v>
      </c>
      <c r="L22" s="201">
        <v>186</v>
      </c>
      <c r="M22" s="537">
        <f t="shared" si="0"/>
        <v>555</v>
      </c>
      <c r="N22" s="669"/>
    </row>
    <row r="23" spans="1:14" ht="18" customHeight="1">
      <c r="A23" s="8"/>
      <c r="B23" s="19" t="s">
        <v>303</v>
      </c>
      <c r="C23" s="201">
        <v>1200</v>
      </c>
      <c r="D23" s="201">
        <v>1212</v>
      </c>
      <c r="E23" s="201">
        <v>217</v>
      </c>
      <c r="F23" s="201">
        <v>316</v>
      </c>
      <c r="G23" s="201">
        <v>336</v>
      </c>
      <c r="H23" s="537">
        <f t="shared" si="1"/>
        <v>869</v>
      </c>
      <c r="I23" s="201">
        <f t="shared" si="2"/>
        <v>343</v>
      </c>
      <c r="J23" s="201">
        <v>268</v>
      </c>
      <c r="K23" s="201">
        <v>113</v>
      </c>
      <c r="L23" s="201">
        <v>358</v>
      </c>
      <c r="M23" s="537">
        <f t="shared" si="0"/>
        <v>739</v>
      </c>
      <c r="N23" s="669"/>
    </row>
    <row r="24" spans="1:14" ht="18" customHeight="1">
      <c r="A24" s="8"/>
      <c r="B24" s="19" t="s">
        <v>304</v>
      </c>
      <c r="C24" s="201">
        <v>829</v>
      </c>
      <c r="D24" s="201">
        <v>1062</v>
      </c>
      <c r="E24" s="201">
        <v>70</v>
      </c>
      <c r="F24" s="201">
        <v>221</v>
      </c>
      <c r="G24" s="201">
        <v>353</v>
      </c>
      <c r="H24" s="537">
        <f t="shared" si="1"/>
        <v>644</v>
      </c>
      <c r="I24" s="201">
        <f t="shared" si="2"/>
        <v>418</v>
      </c>
      <c r="J24" s="201">
        <v>348</v>
      </c>
      <c r="K24" s="201">
        <v>407</v>
      </c>
      <c r="L24" s="201">
        <v>308</v>
      </c>
      <c r="M24" s="537">
        <f t="shared" si="0"/>
        <v>1063</v>
      </c>
      <c r="N24" s="669"/>
    </row>
    <row r="25" spans="1:14" ht="18" customHeight="1">
      <c r="A25" s="8"/>
      <c r="B25" s="139" t="s">
        <v>20</v>
      </c>
      <c r="C25" s="201">
        <v>3628</v>
      </c>
      <c r="D25" s="201">
        <f aca="true" t="shared" si="4" ref="D25:I25">D16-SUM(D17:D24)</f>
        <v>3547</v>
      </c>
      <c r="E25" s="201">
        <f t="shared" si="4"/>
        <v>625</v>
      </c>
      <c r="F25" s="201">
        <f t="shared" si="4"/>
        <v>827</v>
      </c>
      <c r="G25" s="201">
        <f t="shared" si="4"/>
        <v>876</v>
      </c>
      <c r="H25" s="537">
        <f t="shared" si="4"/>
        <v>2328</v>
      </c>
      <c r="I25" s="201">
        <f t="shared" si="4"/>
        <v>1219</v>
      </c>
      <c r="J25" s="201">
        <f>J16-SUM(J17:J24)</f>
        <v>639</v>
      </c>
      <c r="K25" s="201">
        <f>K16-SUM(K17:K24)</f>
        <v>1076</v>
      </c>
      <c r="L25" s="201">
        <f>L16-SUM(L17:L24)</f>
        <v>926</v>
      </c>
      <c r="M25" s="537">
        <f t="shared" si="0"/>
        <v>2641</v>
      </c>
      <c r="N25" s="669"/>
    </row>
    <row r="26" spans="1:14" ht="18" customHeight="1">
      <c r="A26" s="138" t="s">
        <v>254</v>
      </c>
      <c r="B26" s="137"/>
      <c r="C26" s="221">
        <v>286</v>
      </c>
      <c r="D26" s="221">
        <v>358</v>
      </c>
      <c r="E26" s="221">
        <v>38</v>
      </c>
      <c r="F26" s="221">
        <v>63</v>
      </c>
      <c r="G26" s="221">
        <v>114</v>
      </c>
      <c r="H26" s="221">
        <f t="shared" si="1"/>
        <v>215</v>
      </c>
      <c r="I26" s="221">
        <f t="shared" si="2"/>
        <v>143</v>
      </c>
      <c r="J26" s="221">
        <v>226</v>
      </c>
      <c r="K26" s="221">
        <v>198</v>
      </c>
      <c r="L26" s="221">
        <v>150</v>
      </c>
      <c r="M26" s="221">
        <f t="shared" si="0"/>
        <v>574</v>
      </c>
      <c r="N26" s="669"/>
    </row>
    <row r="27" ht="1.5" customHeight="1"/>
    <row r="28" spans="1:2" ht="16.5">
      <c r="A28" s="78"/>
      <c r="B28" s="78" t="s">
        <v>194</v>
      </c>
    </row>
    <row r="29" spans="1:2" ht="16.5">
      <c r="A29" s="78"/>
      <c r="B29" s="78" t="s">
        <v>185</v>
      </c>
    </row>
    <row r="30" ht="13.5">
      <c r="E30" s="158"/>
    </row>
  </sheetData>
  <sheetProtection/>
  <mergeCells count="6">
    <mergeCell ref="N1:N26"/>
    <mergeCell ref="A4:B5"/>
    <mergeCell ref="C4:C5"/>
    <mergeCell ref="D4:D5"/>
    <mergeCell ref="E4:I4"/>
    <mergeCell ref="J4:M4"/>
  </mergeCells>
  <printOptions/>
  <pageMargins left="0.26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0.00390625" style="0" customWidth="1"/>
    <col min="2" max="3" width="9.7109375" style="0" customWidth="1"/>
    <col min="4" max="6" width="9.00390625" style="30" customWidth="1"/>
    <col min="7" max="7" width="9.57421875" style="151" customWidth="1"/>
    <col min="8" max="8" width="9.00390625" style="30" customWidth="1"/>
    <col min="9" max="9" width="9.00390625" style="151" customWidth="1"/>
    <col min="10" max="10" width="9.00390625" style="391" customWidth="1"/>
    <col min="11" max="12" width="9.8515625" style="151" customWidth="1"/>
    <col min="13" max="13" width="3.57421875" style="0" customWidth="1"/>
    <col min="15" max="15" width="10.00390625" style="0" bestFit="1" customWidth="1"/>
  </cols>
  <sheetData>
    <row r="1" spans="1:13" ht="18.75">
      <c r="A1" s="364" t="s">
        <v>387</v>
      </c>
      <c r="B1" s="54"/>
      <c r="C1" s="54"/>
      <c r="D1" s="261"/>
      <c r="E1" s="261"/>
      <c r="F1" s="261"/>
      <c r="G1" s="338"/>
      <c r="H1" s="261"/>
      <c r="I1" s="338"/>
      <c r="J1" s="386"/>
      <c r="K1" s="338"/>
      <c r="L1" s="338"/>
      <c r="M1" s="608" t="s">
        <v>170</v>
      </c>
    </row>
    <row r="2" spans="1:13" ht="6" customHeight="1">
      <c r="A2" s="364"/>
      <c r="B2" s="54"/>
      <c r="C2" s="54"/>
      <c r="D2" s="261"/>
      <c r="E2" s="261"/>
      <c r="F2" s="261"/>
      <c r="G2" s="338"/>
      <c r="H2" s="261"/>
      <c r="I2" s="338"/>
      <c r="J2" s="386"/>
      <c r="K2" s="28"/>
      <c r="L2" s="519"/>
      <c r="M2" s="608"/>
    </row>
    <row r="3" spans="1:13" ht="14.25" customHeight="1">
      <c r="A3" s="660" t="s">
        <v>66</v>
      </c>
      <c r="B3" s="594" t="s">
        <v>251</v>
      </c>
      <c r="C3" s="594" t="s">
        <v>419</v>
      </c>
      <c r="D3" s="596" t="s">
        <v>419</v>
      </c>
      <c r="E3" s="597"/>
      <c r="F3" s="597"/>
      <c r="G3" s="597"/>
      <c r="H3" s="598"/>
      <c r="I3" s="596" t="s">
        <v>374</v>
      </c>
      <c r="J3" s="597"/>
      <c r="K3" s="597"/>
      <c r="L3" s="598"/>
      <c r="M3" s="608"/>
    </row>
    <row r="4" spans="1:13" ht="14.25" customHeight="1">
      <c r="A4" s="662"/>
      <c r="B4" s="677"/>
      <c r="C4" s="595"/>
      <c r="D4" s="295" t="s">
        <v>121</v>
      </c>
      <c r="E4" s="295" t="s">
        <v>123</v>
      </c>
      <c r="F4" s="63" t="s">
        <v>2</v>
      </c>
      <c r="G4" s="402" t="s">
        <v>415</v>
      </c>
      <c r="H4" s="63" t="s">
        <v>3</v>
      </c>
      <c r="I4" s="295" t="s">
        <v>121</v>
      </c>
      <c r="J4" s="387" t="s">
        <v>123</v>
      </c>
      <c r="K4" s="45" t="s">
        <v>2</v>
      </c>
      <c r="L4" s="403" t="s">
        <v>415</v>
      </c>
      <c r="M4" s="608"/>
    </row>
    <row r="5" spans="1:13" ht="12.75" customHeight="1">
      <c r="A5" s="365" t="s">
        <v>205</v>
      </c>
      <c r="B5" s="366"/>
      <c r="C5" s="366"/>
      <c r="D5" s="367"/>
      <c r="E5" s="367"/>
      <c r="F5" s="367"/>
      <c r="G5" s="289"/>
      <c r="H5" s="367"/>
      <c r="I5" s="368"/>
      <c r="J5" s="388"/>
      <c r="K5" s="368"/>
      <c r="L5" s="538"/>
      <c r="M5" s="608"/>
    </row>
    <row r="6" spans="1:13" ht="12.75" customHeight="1">
      <c r="A6" s="328" t="s">
        <v>62</v>
      </c>
      <c r="B6" s="356">
        <v>69</v>
      </c>
      <c r="C6" s="356">
        <v>77</v>
      </c>
      <c r="D6" s="356">
        <v>11</v>
      </c>
      <c r="E6" s="356">
        <v>18</v>
      </c>
      <c r="F6" s="356">
        <v>16</v>
      </c>
      <c r="G6" s="535">
        <f>SUM(D6:F6)</f>
        <v>45</v>
      </c>
      <c r="H6" s="356">
        <f>C6-G6</f>
        <v>32</v>
      </c>
      <c r="I6" s="356">
        <v>35</v>
      </c>
      <c r="J6" s="389">
        <v>15</v>
      </c>
      <c r="K6" s="356">
        <v>16</v>
      </c>
      <c r="L6" s="535">
        <f>I6+J6+K6</f>
        <v>66</v>
      </c>
      <c r="M6" s="608"/>
    </row>
    <row r="7" spans="1:13" ht="12.75" customHeight="1">
      <c r="A7" s="328" t="s">
        <v>32</v>
      </c>
      <c r="B7" s="356">
        <v>1813</v>
      </c>
      <c r="C7" s="356">
        <v>1657</v>
      </c>
      <c r="D7" s="356">
        <v>314</v>
      </c>
      <c r="E7" s="356">
        <v>472</v>
      </c>
      <c r="F7" s="356">
        <v>416</v>
      </c>
      <c r="G7" s="535">
        <f aca="true" t="shared" si="0" ref="G7:G41">SUM(D7:F7)</f>
        <v>1202</v>
      </c>
      <c r="H7" s="356">
        <f aca="true" t="shared" si="1" ref="H7:H41">C7-G7</f>
        <v>455</v>
      </c>
      <c r="I7" s="356">
        <v>462</v>
      </c>
      <c r="J7" s="389">
        <v>358</v>
      </c>
      <c r="K7" s="356">
        <v>385</v>
      </c>
      <c r="L7" s="535">
        <f>I7+J7+K7</f>
        <v>1205</v>
      </c>
      <c r="M7" s="608"/>
    </row>
    <row r="8" spans="1:13" ht="12.75" customHeight="1">
      <c r="A8" s="93" t="s">
        <v>206</v>
      </c>
      <c r="B8" s="179"/>
      <c r="C8" s="179"/>
      <c r="D8" s="367"/>
      <c r="E8" s="367"/>
      <c r="F8" s="367"/>
      <c r="G8" s="289"/>
      <c r="H8" s="356"/>
      <c r="I8" s="356"/>
      <c r="J8" s="389"/>
      <c r="K8" s="356"/>
      <c r="L8" s="535"/>
      <c r="M8" s="608"/>
    </row>
    <row r="9" spans="1:13" ht="12.75" customHeight="1">
      <c r="A9" s="328" t="s">
        <v>62</v>
      </c>
      <c r="B9" s="356">
        <v>104</v>
      </c>
      <c r="C9" s="356">
        <v>166</v>
      </c>
      <c r="D9" s="356">
        <v>48</v>
      </c>
      <c r="E9" s="356">
        <v>48</v>
      </c>
      <c r="F9" s="356">
        <v>44</v>
      </c>
      <c r="G9" s="535">
        <f t="shared" si="0"/>
        <v>140</v>
      </c>
      <c r="H9" s="356">
        <f t="shared" si="1"/>
        <v>26</v>
      </c>
      <c r="I9" s="356">
        <v>45</v>
      </c>
      <c r="J9" s="389">
        <v>27</v>
      </c>
      <c r="K9" s="356">
        <v>44</v>
      </c>
      <c r="L9" s="535">
        <f>I9+J9+K9</f>
        <v>116</v>
      </c>
      <c r="M9" s="608"/>
    </row>
    <row r="10" spans="1:13" ht="12.75" customHeight="1">
      <c r="A10" s="328" t="s">
        <v>32</v>
      </c>
      <c r="B10" s="356">
        <v>1447</v>
      </c>
      <c r="C10" s="356">
        <v>1400</v>
      </c>
      <c r="D10" s="356">
        <v>402</v>
      </c>
      <c r="E10" s="356">
        <v>410</v>
      </c>
      <c r="F10" s="356">
        <v>379</v>
      </c>
      <c r="G10" s="535">
        <f t="shared" si="0"/>
        <v>1191</v>
      </c>
      <c r="H10" s="356">
        <f t="shared" si="1"/>
        <v>209</v>
      </c>
      <c r="I10" s="356">
        <v>372</v>
      </c>
      <c r="J10" s="389">
        <v>226</v>
      </c>
      <c r="K10" s="356">
        <v>392</v>
      </c>
      <c r="L10" s="535">
        <f>I10+J10+K10</f>
        <v>990</v>
      </c>
      <c r="M10" s="608"/>
    </row>
    <row r="11" spans="1:13" ht="12.75" customHeight="1">
      <c r="A11" s="93" t="s">
        <v>245</v>
      </c>
      <c r="B11" s="369"/>
      <c r="C11" s="369"/>
      <c r="D11" s="367"/>
      <c r="E11" s="367"/>
      <c r="F11" s="367"/>
      <c r="G11" s="289"/>
      <c r="H11" s="356"/>
      <c r="I11" s="356"/>
      <c r="J11" s="386"/>
      <c r="K11" s="356"/>
      <c r="L11" s="535"/>
      <c r="M11" s="608"/>
    </row>
    <row r="12" spans="1:13" ht="12.75" customHeight="1">
      <c r="A12" s="328" t="s">
        <v>62</v>
      </c>
      <c r="B12" s="356">
        <v>149</v>
      </c>
      <c r="C12" s="356">
        <v>139</v>
      </c>
      <c r="D12" s="356">
        <v>31</v>
      </c>
      <c r="E12" s="356">
        <v>34</v>
      </c>
      <c r="F12" s="356">
        <v>38</v>
      </c>
      <c r="G12" s="535">
        <f t="shared" si="0"/>
        <v>103</v>
      </c>
      <c r="H12" s="356">
        <f t="shared" si="1"/>
        <v>36</v>
      </c>
      <c r="I12" s="356">
        <v>37</v>
      </c>
      <c r="J12" s="389">
        <v>31</v>
      </c>
      <c r="K12" s="356">
        <v>46</v>
      </c>
      <c r="L12" s="535">
        <f>I12+J12+K12</f>
        <v>114</v>
      </c>
      <c r="M12" s="608"/>
    </row>
    <row r="13" spans="1:13" ht="12.75" customHeight="1">
      <c r="A13" s="328" t="s">
        <v>32</v>
      </c>
      <c r="B13" s="356">
        <v>8474</v>
      </c>
      <c r="C13" s="356">
        <v>7055</v>
      </c>
      <c r="D13" s="356">
        <v>1714</v>
      </c>
      <c r="E13" s="356">
        <v>1732</v>
      </c>
      <c r="F13" s="356">
        <v>1911</v>
      </c>
      <c r="G13" s="535">
        <f t="shared" si="0"/>
        <v>5357</v>
      </c>
      <c r="H13" s="356">
        <f t="shared" si="1"/>
        <v>1698</v>
      </c>
      <c r="I13" s="356">
        <v>1681</v>
      </c>
      <c r="J13" s="389">
        <v>1630</v>
      </c>
      <c r="K13" s="356">
        <v>2392</v>
      </c>
      <c r="L13" s="535">
        <f>I13+J13+K13</f>
        <v>5703</v>
      </c>
      <c r="M13" s="608"/>
    </row>
    <row r="14" spans="1:13" ht="12.75" customHeight="1">
      <c r="A14" s="93" t="s">
        <v>207</v>
      </c>
      <c r="B14" s="179"/>
      <c r="C14" s="179"/>
      <c r="D14" s="367"/>
      <c r="E14" s="367"/>
      <c r="F14" s="367"/>
      <c r="G14" s="289"/>
      <c r="H14" s="356"/>
      <c r="I14" s="356"/>
      <c r="J14" s="386"/>
      <c r="K14" s="356"/>
      <c r="L14" s="535"/>
      <c r="M14" s="608"/>
    </row>
    <row r="15" spans="1:13" ht="12.75" customHeight="1">
      <c r="A15" s="328" t="s">
        <v>62</v>
      </c>
      <c r="B15" s="356">
        <v>22</v>
      </c>
      <c r="C15" s="356">
        <v>22</v>
      </c>
      <c r="D15" s="356">
        <v>5</v>
      </c>
      <c r="E15" s="356">
        <v>5</v>
      </c>
      <c r="F15" s="356">
        <v>5</v>
      </c>
      <c r="G15" s="535">
        <f t="shared" si="0"/>
        <v>15</v>
      </c>
      <c r="H15" s="356">
        <f t="shared" si="1"/>
        <v>7</v>
      </c>
      <c r="I15" s="356">
        <v>6</v>
      </c>
      <c r="J15" s="389">
        <v>5</v>
      </c>
      <c r="K15" s="356">
        <v>5</v>
      </c>
      <c r="L15" s="535">
        <f>I15+J15+K15</f>
        <v>16</v>
      </c>
      <c r="M15" s="608"/>
    </row>
    <row r="16" spans="1:13" ht="12.75" customHeight="1">
      <c r="A16" s="328" t="s">
        <v>32</v>
      </c>
      <c r="B16" s="356">
        <v>3009</v>
      </c>
      <c r="C16" s="356">
        <v>2578</v>
      </c>
      <c r="D16" s="356">
        <v>646</v>
      </c>
      <c r="E16" s="356">
        <v>649</v>
      </c>
      <c r="F16" s="356">
        <v>642</v>
      </c>
      <c r="G16" s="535">
        <f t="shared" si="0"/>
        <v>1937</v>
      </c>
      <c r="H16" s="356">
        <f t="shared" si="1"/>
        <v>641</v>
      </c>
      <c r="I16" s="356">
        <v>765</v>
      </c>
      <c r="J16" s="389">
        <v>766</v>
      </c>
      <c r="K16" s="356">
        <v>724</v>
      </c>
      <c r="L16" s="535">
        <f>I16+J16+K16</f>
        <v>2255</v>
      </c>
      <c r="M16" s="608"/>
    </row>
    <row r="17" spans="1:13" ht="12.75" customHeight="1">
      <c r="A17" s="93" t="s">
        <v>246</v>
      </c>
      <c r="B17" s="179"/>
      <c r="C17" s="179"/>
      <c r="D17" s="367"/>
      <c r="E17" s="367"/>
      <c r="F17" s="367"/>
      <c r="G17" s="289"/>
      <c r="H17" s="356"/>
      <c r="I17" s="356"/>
      <c r="J17" s="386"/>
      <c r="K17" s="356"/>
      <c r="L17" s="535"/>
      <c r="M17" s="608"/>
    </row>
    <row r="18" spans="1:13" ht="12.75" customHeight="1">
      <c r="A18" s="328" t="s">
        <v>62</v>
      </c>
      <c r="B18" s="356">
        <v>15</v>
      </c>
      <c r="C18" s="356">
        <v>15</v>
      </c>
      <c r="D18" s="356">
        <v>3</v>
      </c>
      <c r="E18" s="356">
        <v>4</v>
      </c>
      <c r="F18" s="356">
        <v>4</v>
      </c>
      <c r="G18" s="535">
        <f t="shared" si="0"/>
        <v>11</v>
      </c>
      <c r="H18" s="356">
        <f t="shared" si="1"/>
        <v>4</v>
      </c>
      <c r="I18" s="356">
        <v>4</v>
      </c>
      <c r="J18" s="389">
        <v>4</v>
      </c>
      <c r="K18" s="356">
        <v>3</v>
      </c>
      <c r="L18" s="535">
        <f>I18+J18+K18</f>
        <v>11</v>
      </c>
      <c r="M18" s="608"/>
    </row>
    <row r="19" spans="1:13" ht="12.75" customHeight="1">
      <c r="A19" s="328" t="s">
        <v>32</v>
      </c>
      <c r="B19" s="356">
        <v>1522</v>
      </c>
      <c r="C19" s="356">
        <v>1595</v>
      </c>
      <c r="D19" s="356">
        <v>310</v>
      </c>
      <c r="E19" s="356">
        <v>390</v>
      </c>
      <c r="F19" s="356">
        <v>418</v>
      </c>
      <c r="G19" s="535">
        <f t="shared" si="0"/>
        <v>1118</v>
      </c>
      <c r="H19" s="356">
        <f t="shared" si="1"/>
        <v>477</v>
      </c>
      <c r="I19" s="356">
        <v>491</v>
      </c>
      <c r="J19" s="389">
        <v>505</v>
      </c>
      <c r="K19" s="356">
        <v>372</v>
      </c>
      <c r="L19" s="535">
        <f>I19+J19+K19</f>
        <v>1368</v>
      </c>
      <c r="M19" s="608"/>
    </row>
    <row r="20" spans="1:13" ht="12.75" customHeight="1">
      <c r="A20" s="93" t="s">
        <v>208</v>
      </c>
      <c r="B20" s="179"/>
      <c r="C20" s="179"/>
      <c r="D20" s="367"/>
      <c r="E20" s="367"/>
      <c r="F20" s="367"/>
      <c r="G20" s="289"/>
      <c r="H20" s="356"/>
      <c r="I20" s="356"/>
      <c r="J20" s="386"/>
      <c r="K20" s="356"/>
      <c r="L20" s="535"/>
      <c r="M20" s="608"/>
    </row>
    <row r="21" spans="1:13" ht="12.75" customHeight="1">
      <c r="A21" s="328" t="s">
        <v>62</v>
      </c>
      <c r="B21" s="356">
        <v>32</v>
      </c>
      <c r="C21" s="356">
        <v>37</v>
      </c>
      <c r="D21" s="356">
        <v>7</v>
      </c>
      <c r="E21" s="356">
        <v>9</v>
      </c>
      <c r="F21" s="356">
        <v>12</v>
      </c>
      <c r="G21" s="535">
        <f t="shared" si="0"/>
        <v>28</v>
      </c>
      <c r="H21" s="356">
        <f t="shared" si="1"/>
        <v>9</v>
      </c>
      <c r="I21" s="356">
        <v>8</v>
      </c>
      <c r="J21" s="389">
        <v>6</v>
      </c>
      <c r="K21" s="356">
        <v>7</v>
      </c>
      <c r="L21" s="535">
        <f>I21+J21+K21</f>
        <v>21</v>
      </c>
      <c r="M21" s="608"/>
    </row>
    <row r="22" spans="1:13" ht="12.75" customHeight="1">
      <c r="A22" s="328" t="s">
        <v>32</v>
      </c>
      <c r="B22" s="356">
        <v>1301</v>
      </c>
      <c r="C22" s="356">
        <v>1058</v>
      </c>
      <c r="D22" s="356">
        <v>203</v>
      </c>
      <c r="E22" s="356">
        <v>250</v>
      </c>
      <c r="F22" s="356">
        <v>369</v>
      </c>
      <c r="G22" s="535">
        <f t="shared" si="0"/>
        <v>822</v>
      </c>
      <c r="H22" s="356">
        <f t="shared" si="1"/>
        <v>236</v>
      </c>
      <c r="I22" s="356">
        <v>249</v>
      </c>
      <c r="J22" s="389">
        <v>199</v>
      </c>
      <c r="K22" s="356">
        <v>219</v>
      </c>
      <c r="L22" s="535">
        <f>I22+J22+K22</f>
        <v>667</v>
      </c>
      <c r="M22" s="608"/>
    </row>
    <row r="23" spans="1:13" ht="12.75" customHeight="1">
      <c r="A23" s="93" t="s">
        <v>209</v>
      </c>
      <c r="B23" s="179"/>
      <c r="C23" s="179"/>
      <c r="D23" s="367"/>
      <c r="E23" s="367"/>
      <c r="F23" s="367"/>
      <c r="G23" s="289"/>
      <c r="H23" s="356"/>
      <c r="I23" s="356"/>
      <c r="J23" s="386"/>
      <c r="K23" s="356"/>
      <c r="L23" s="535"/>
      <c r="M23" s="608"/>
    </row>
    <row r="24" spans="1:13" ht="12.75" customHeight="1">
      <c r="A24" s="328" t="s">
        <v>174</v>
      </c>
      <c r="B24" s="367" t="s">
        <v>191</v>
      </c>
      <c r="C24" s="367" t="s">
        <v>191</v>
      </c>
      <c r="D24" s="367" t="s">
        <v>191</v>
      </c>
      <c r="E24" s="367" t="s">
        <v>191</v>
      </c>
      <c r="F24" s="367" t="s">
        <v>191</v>
      </c>
      <c r="G24" s="289" t="s">
        <v>191</v>
      </c>
      <c r="H24" s="367" t="s">
        <v>191</v>
      </c>
      <c r="I24" s="367" t="s">
        <v>191</v>
      </c>
      <c r="J24" s="367" t="s">
        <v>191</v>
      </c>
      <c r="K24" s="367" t="s">
        <v>191</v>
      </c>
      <c r="L24" s="539" t="s">
        <v>191</v>
      </c>
      <c r="M24" s="608"/>
    </row>
    <row r="25" spans="1:13" ht="12.75" customHeight="1">
      <c r="A25" s="328" t="s">
        <v>32</v>
      </c>
      <c r="B25" s="356">
        <v>24042</v>
      </c>
      <c r="C25" s="356">
        <v>15293</v>
      </c>
      <c r="D25" s="356">
        <v>3351</v>
      </c>
      <c r="E25" s="356">
        <v>3194</v>
      </c>
      <c r="F25" s="356">
        <v>3836</v>
      </c>
      <c r="G25" s="535">
        <f t="shared" si="0"/>
        <v>10381</v>
      </c>
      <c r="H25" s="356">
        <f t="shared" si="1"/>
        <v>4912</v>
      </c>
      <c r="I25" s="356">
        <v>4258</v>
      </c>
      <c r="J25" s="389">
        <v>5607</v>
      </c>
      <c r="K25" s="356">
        <v>5072</v>
      </c>
      <c r="L25" s="535">
        <f>I25+J25+K25</f>
        <v>14937</v>
      </c>
      <c r="M25" s="608"/>
    </row>
    <row r="26" spans="1:13" ht="12.75" customHeight="1">
      <c r="A26" s="93" t="s">
        <v>210</v>
      </c>
      <c r="B26" s="179"/>
      <c r="C26" s="179"/>
      <c r="D26" s="367"/>
      <c r="E26" s="367"/>
      <c r="F26" s="367"/>
      <c r="G26" s="289"/>
      <c r="H26" s="356"/>
      <c r="I26" s="356"/>
      <c r="J26" s="386"/>
      <c r="K26" s="356"/>
      <c r="L26" s="535"/>
      <c r="M26" s="608"/>
    </row>
    <row r="27" spans="1:13" ht="12.75" customHeight="1">
      <c r="A27" s="328" t="s">
        <v>62</v>
      </c>
      <c r="B27" s="356">
        <v>4</v>
      </c>
      <c r="C27" s="356">
        <v>5</v>
      </c>
      <c r="D27" s="356">
        <v>1</v>
      </c>
      <c r="E27" s="356">
        <v>2</v>
      </c>
      <c r="F27" s="356">
        <v>1</v>
      </c>
      <c r="G27" s="535">
        <f t="shared" si="0"/>
        <v>4</v>
      </c>
      <c r="H27" s="356">
        <f t="shared" si="1"/>
        <v>1</v>
      </c>
      <c r="I27" s="356">
        <v>1</v>
      </c>
      <c r="J27" s="389">
        <v>1</v>
      </c>
      <c r="K27" s="356">
        <v>2</v>
      </c>
      <c r="L27" s="535">
        <f>I27+J27+K27</f>
        <v>4</v>
      </c>
      <c r="M27" s="608"/>
    </row>
    <row r="28" spans="1:13" ht="12.75" customHeight="1">
      <c r="A28" s="328" t="s">
        <v>32</v>
      </c>
      <c r="B28" s="356">
        <v>2397</v>
      </c>
      <c r="C28" s="356">
        <v>2990</v>
      </c>
      <c r="D28" s="356">
        <v>669</v>
      </c>
      <c r="E28" s="356">
        <v>857</v>
      </c>
      <c r="F28" s="356">
        <v>797</v>
      </c>
      <c r="G28" s="535">
        <f t="shared" si="0"/>
        <v>2323</v>
      </c>
      <c r="H28" s="356">
        <f t="shared" si="1"/>
        <v>667</v>
      </c>
      <c r="I28" s="356">
        <v>658</v>
      </c>
      <c r="J28" s="389">
        <v>794</v>
      </c>
      <c r="K28" s="356">
        <v>862</v>
      </c>
      <c r="L28" s="535">
        <f>I28+J28+K28</f>
        <v>2314</v>
      </c>
      <c r="M28" s="608"/>
    </row>
    <row r="29" spans="1:13" ht="12.75" customHeight="1">
      <c r="A29" s="93" t="s">
        <v>211</v>
      </c>
      <c r="B29" s="179"/>
      <c r="C29" s="179"/>
      <c r="D29" s="367"/>
      <c r="E29" s="367"/>
      <c r="F29" s="367"/>
      <c r="G29" s="289"/>
      <c r="H29" s="356"/>
      <c r="I29" s="356"/>
      <c r="J29" s="386"/>
      <c r="K29" s="356"/>
      <c r="L29" s="535"/>
      <c r="M29" s="608"/>
    </row>
    <row r="30" spans="1:13" ht="12.75" customHeight="1">
      <c r="A30" s="328" t="s">
        <v>62</v>
      </c>
      <c r="B30" s="356">
        <v>7</v>
      </c>
      <c r="C30" s="356">
        <v>6</v>
      </c>
      <c r="D30" s="356">
        <v>1</v>
      </c>
      <c r="E30" s="356">
        <v>2</v>
      </c>
      <c r="F30" s="356">
        <v>1</v>
      </c>
      <c r="G30" s="535">
        <f t="shared" si="0"/>
        <v>4</v>
      </c>
      <c r="H30" s="356">
        <f t="shared" si="1"/>
        <v>2</v>
      </c>
      <c r="I30" s="356">
        <v>1</v>
      </c>
      <c r="J30" s="389">
        <v>2</v>
      </c>
      <c r="K30" s="356">
        <v>2</v>
      </c>
      <c r="L30" s="535">
        <f>I30+J30+K30</f>
        <v>5</v>
      </c>
      <c r="M30" s="608"/>
    </row>
    <row r="31" spans="1:13" ht="12.75" customHeight="1">
      <c r="A31" s="328" t="s">
        <v>32</v>
      </c>
      <c r="B31" s="356">
        <v>2241</v>
      </c>
      <c r="C31" s="356">
        <v>1965</v>
      </c>
      <c r="D31" s="356">
        <v>489</v>
      </c>
      <c r="E31" s="356">
        <v>528</v>
      </c>
      <c r="F31" s="356">
        <v>389</v>
      </c>
      <c r="G31" s="535">
        <f t="shared" si="0"/>
        <v>1406</v>
      </c>
      <c r="H31" s="356">
        <f t="shared" si="1"/>
        <v>559</v>
      </c>
      <c r="I31" s="356">
        <v>456</v>
      </c>
      <c r="J31" s="389">
        <v>596</v>
      </c>
      <c r="K31" s="356">
        <v>543</v>
      </c>
      <c r="L31" s="535">
        <f>I31+J31+K31</f>
        <v>1595</v>
      </c>
      <c r="M31" s="608"/>
    </row>
    <row r="32" spans="1:13" ht="12.75" customHeight="1">
      <c r="A32" s="93" t="s">
        <v>212</v>
      </c>
      <c r="B32" s="180"/>
      <c r="C32" s="180"/>
      <c r="D32" s="367"/>
      <c r="E32" s="367"/>
      <c r="F32" s="367"/>
      <c r="G32" s="289"/>
      <c r="H32" s="356"/>
      <c r="I32" s="356"/>
      <c r="J32" s="386"/>
      <c r="K32" s="356"/>
      <c r="L32" s="535"/>
      <c r="M32" s="608"/>
    </row>
    <row r="33" spans="1:13" ht="12.75" customHeight="1">
      <c r="A33" s="328" t="s">
        <v>62</v>
      </c>
      <c r="B33" s="356">
        <v>810</v>
      </c>
      <c r="C33" s="356">
        <v>621</v>
      </c>
      <c r="D33" s="356">
        <v>119</v>
      </c>
      <c r="E33" s="356">
        <v>151</v>
      </c>
      <c r="F33" s="356">
        <v>174</v>
      </c>
      <c r="G33" s="535">
        <f t="shared" si="0"/>
        <v>444</v>
      </c>
      <c r="H33" s="356">
        <f t="shared" si="1"/>
        <v>177</v>
      </c>
      <c r="I33" s="356">
        <v>172</v>
      </c>
      <c r="J33" s="389">
        <v>161</v>
      </c>
      <c r="K33" s="356">
        <v>208</v>
      </c>
      <c r="L33" s="535">
        <f>I33+J33+K33</f>
        <v>541</v>
      </c>
      <c r="M33" s="608"/>
    </row>
    <row r="34" spans="1:13" ht="12.75" customHeight="1">
      <c r="A34" s="328" t="s">
        <v>32</v>
      </c>
      <c r="B34" s="356">
        <v>2378</v>
      </c>
      <c r="C34" s="356">
        <v>1529</v>
      </c>
      <c r="D34" s="356">
        <v>350</v>
      </c>
      <c r="E34" s="356">
        <v>370</v>
      </c>
      <c r="F34" s="356">
        <v>410</v>
      </c>
      <c r="G34" s="535">
        <f t="shared" si="0"/>
        <v>1130</v>
      </c>
      <c r="H34" s="356">
        <f t="shared" si="1"/>
        <v>399</v>
      </c>
      <c r="I34" s="356">
        <v>372</v>
      </c>
      <c r="J34" s="356">
        <v>338</v>
      </c>
      <c r="K34" s="356">
        <v>429</v>
      </c>
      <c r="L34" s="535">
        <f>I34+J34+K34</f>
        <v>1139</v>
      </c>
      <c r="M34" s="608"/>
    </row>
    <row r="35" spans="1:13" ht="12.75" customHeight="1">
      <c r="A35" s="93" t="s">
        <v>213</v>
      </c>
      <c r="B35" s="180"/>
      <c r="C35" s="180"/>
      <c r="D35" s="367"/>
      <c r="E35" s="367"/>
      <c r="F35" s="367"/>
      <c r="G35" s="289"/>
      <c r="H35" s="356"/>
      <c r="I35" s="356"/>
      <c r="J35" s="386"/>
      <c r="K35" s="356"/>
      <c r="L35" s="535"/>
      <c r="M35" s="608"/>
    </row>
    <row r="36" spans="1:13" ht="12.75" customHeight="1">
      <c r="A36" s="328" t="s">
        <v>62</v>
      </c>
      <c r="B36" s="356">
        <v>114</v>
      </c>
      <c r="C36" s="356">
        <v>105</v>
      </c>
      <c r="D36" s="356">
        <v>24</v>
      </c>
      <c r="E36" s="356">
        <v>18</v>
      </c>
      <c r="F36" s="356">
        <v>28</v>
      </c>
      <c r="G36" s="535">
        <f t="shared" si="0"/>
        <v>70</v>
      </c>
      <c r="H36" s="356">
        <f t="shared" si="1"/>
        <v>35</v>
      </c>
      <c r="I36" s="356">
        <v>24</v>
      </c>
      <c r="J36" s="389">
        <v>28</v>
      </c>
      <c r="K36" s="356">
        <v>34</v>
      </c>
      <c r="L36" s="535">
        <f>I36+J36+K36</f>
        <v>86</v>
      </c>
      <c r="M36" s="608"/>
    </row>
    <row r="37" spans="1:13" ht="12.75" customHeight="1">
      <c r="A37" s="328" t="s">
        <v>32</v>
      </c>
      <c r="B37" s="356">
        <v>3675</v>
      </c>
      <c r="C37" s="356">
        <v>2778</v>
      </c>
      <c r="D37" s="356">
        <v>740</v>
      </c>
      <c r="E37" s="356">
        <v>526</v>
      </c>
      <c r="F37" s="356">
        <v>682</v>
      </c>
      <c r="G37" s="535">
        <f t="shared" si="0"/>
        <v>1948</v>
      </c>
      <c r="H37" s="356">
        <f t="shared" si="1"/>
        <v>830</v>
      </c>
      <c r="I37" s="356">
        <v>627</v>
      </c>
      <c r="J37" s="389">
        <v>834</v>
      </c>
      <c r="K37" s="356">
        <v>985</v>
      </c>
      <c r="L37" s="535">
        <f>I37+J37+K37</f>
        <v>2446</v>
      </c>
      <c r="M37" s="608"/>
    </row>
    <row r="38" spans="1:13" ht="13.5">
      <c r="A38" s="370" t="s">
        <v>373</v>
      </c>
      <c r="B38" s="179"/>
      <c r="C38" s="179"/>
      <c r="D38" s="367"/>
      <c r="E38" s="367"/>
      <c r="F38" s="367"/>
      <c r="G38" s="289"/>
      <c r="H38" s="356"/>
      <c r="I38" s="356"/>
      <c r="J38" s="386"/>
      <c r="K38" s="356"/>
      <c r="L38" s="540"/>
      <c r="M38" s="608"/>
    </row>
    <row r="39" spans="1:13" ht="12.75" customHeight="1">
      <c r="A39" s="93" t="s">
        <v>409</v>
      </c>
      <c r="B39" s="180"/>
      <c r="D39" s="438"/>
      <c r="E39" s="438"/>
      <c r="F39" s="439"/>
      <c r="G39" s="289"/>
      <c r="H39" s="356"/>
      <c r="I39" s="356"/>
      <c r="J39" s="389"/>
      <c r="K39" s="356"/>
      <c r="L39" s="535"/>
      <c r="M39" s="608"/>
    </row>
    <row r="40" spans="1:13" ht="12.75" customHeight="1">
      <c r="A40" s="328" t="s">
        <v>247</v>
      </c>
      <c r="B40" s="356">
        <v>12</v>
      </c>
      <c r="C40" s="356">
        <v>10</v>
      </c>
      <c r="D40" s="356">
        <v>2</v>
      </c>
      <c r="E40" s="356">
        <v>2</v>
      </c>
      <c r="F40" s="356">
        <v>2</v>
      </c>
      <c r="G40" s="535">
        <f t="shared" si="0"/>
        <v>6</v>
      </c>
      <c r="H40" s="356">
        <f t="shared" si="1"/>
        <v>4</v>
      </c>
      <c r="I40" s="356">
        <v>2</v>
      </c>
      <c r="J40" s="389">
        <v>3</v>
      </c>
      <c r="K40" s="356">
        <v>2</v>
      </c>
      <c r="L40" s="535">
        <f>I40+J40+K40</f>
        <v>7</v>
      </c>
      <c r="M40" s="608"/>
    </row>
    <row r="41" spans="1:13" ht="12.75" customHeight="1">
      <c r="A41" s="328" t="s">
        <v>32</v>
      </c>
      <c r="B41" s="356">
        <v>3585</v>
      </c>
      <c r="C41" s="356">
        <v>3051</v>
      </c>
      <c r="D41" s="356">
        <v>719</v>
      </c>
      <c r="E41" s="356">
        <v>641</v>
      </c>
      <c r="F41" s="356">
        <v>703</v>
      </c>
      <c r="G41" s="535">
        <f t="shared" si="0"/>
        <v>2063</v>
      </c>
      <c r="H41" s="356">
        <f t="shared" si="1"/>
        <v>988</v>
      </c>
      <c r="I41" s="356">
        <v>867</v>
      </c>
      <c r="J41" s="389">
        <v>1158</v>
      </c>
      <c r="K41" s="409">
        <v>752</v>
      </c>
      <c r="L41" s="541">
        <f>I41+J41+K41</f>
        <v>2777</v>
      </c>
      <c r="M41" s="608"/>
    </row>
    <row r="42" spans="1:13" ht="0.75" customHeight="1">
      <c r="A42" s="124"/>
      <c r="B42" s="197"/>
      <c r="C42" s="197"/>
      <c r="D42" s="181"/>
      <c r="E42" s="181"/>
      <c r="F42" s="181"/>
      <c r="G42" s="371"/>
      <c r="H42" s="181"/>
      <c r="I42" s="371"/>
      <c r="J42" s="390"/>
      <c r="K42" s="404"/>
      <c r="L42" s="404"/>
      <c r="M42" s="608"/>
    </row>
    <row r="43" spans="1:13" ht="13.5" customHeight="1">
      <c r="A43" s="77" t="s">
        <v>202</v>
      </c>
      <c r="B43" s="54"/>
      <c r="C43" s="54"/>
      <c r="D43" s="261"/>
      <c r="E43" s="261"/>
      <c r="F43" s="261"/>
      <c r="G43" s="338"/>
      <c r="H43" s="261"/>
      <c r="I43" s="338"/>
      <c r="J43" s="386"/>
      <c r="K43" s="338"/>
      <c r="L43" s="338"/>
      <c r="M43" s="608"/>
    </row>
    <row r="44" spans="1:13" ht="13.5" customHeight="1">
      <c r="A44" s="77" t="s">
        <v>184</v>
      </c>
      <c r="B44" s="54"/>
      <c r="C44" s="54"/>
      <c r="D44" s="261"/>
      <c r="E44" s="261"/>
      <c r="F44" s="261"/>
      <c r="G44" s="338"/>
      <c r="H44" s="261"/>
      <c r="I44" s="338"/>
      <c r="J44" s="386"/>
      <c r="K44" s="338"/>
      <c r="L44" s="338"/>
      <c r="M44" s="273"/>
    </row>
    <row r="45" spans="1:13" ht="12" customHeight="1">
      <c r="A45" s="372" t="s">
        <v>175</v>
      </c>
      <c r="B45" s="54"/>
      <c r="C45" s="54"/>
      <c r="D45" s="261"/>
      <c r="E45" s="261"/>
      <c r="F45" s="261"/>
      <c r="G45" s="338"/>
      <c r="H45" s="261"/>
      <c r="I45" s="338"/>
      <c r="J45" s="386"/>
      <c r="K45" s="338"/>
      <c r="L45" s="338"/>
      <c r="M45" s="54"/>
    </row>
  </sheetData>
  <sheetProtection/>
  <mergeCells count="6">
    <mergeCell ref="M1:M43"/>
    <mergeCell ref="A3:A4"/>
    <mergeCell ref="B3:B4"/>
    <mergeCell ref="C3:C4"/>
    <mergeCell ref="D3:H3"/>
    <mergeCell ref="I3:L3"/>
  </mergeCells>
  <printOptions/>
  <pageMargins left="0.19" right="0" top="0.16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0.140625" style="85" customWidth="1"/>
    <col min="2" max="2" width="9.57421875" style="85" customWidth="1"/>
    <col min="3" max="3" width="9.421875" style="85" customWidth="1"/>
    <col min="4" max="4" width="8.7109375" style="85" customWidth="1"/>
    <col min="5" max="5" width="8.8515625" style="85" customWidth="1"/>
    <col min="6" max="6" width="9.57421875" style="85" customWidth="1"/>
    <col min="7" max="7" width="9.57421875" style="87" customWidth="1"/>
    <col min="8" max="8" width="9.57421875" style="85" customWidth="1"/>
    <col min="9" max="12" width="9.57421875" style="87" customWidth="1"/>
    <col min="13" max="13" width="3.57421875" style="85" customWidth="1"/>
    <col min="14" max="14" width="9.140625" style="85" customWidth="1"/>
    <col min="15" max="15" width="10.7109375" style="85" bestFit="1" customWidth="1"/>
    <col min="16" max="16384" width="9.140625" style="85" customWidth="1"/>
  </cols>
  <sheetData>
    <row r="1" spans="1:13" ht="18.75">
      <c r="A1" s="84" t="s">
        <v>388</v>
      </c>
      <c r="M1" s="614" t="s">
        <v>233</v>
      </c>
    </row>
    <row r="2" spans="10:13" ht="15">
      <c r="J2" s="87" t="s">
        <v>9</v>
      </c>
      <c r="M2" s="610"/>
    </row>
    <row r="3" spans="2:13" ht="15">
      <c r="B3" s="109"/>
      <c r="C3" s="109"/>
      <c r="D3" s="230"/>
      <c r="I3" s="230"/>
      <c r="J3" s="230"/>
      <c r="K3" s="80" t="s">
        <v>425</v>
      </c>
      <c r="L3" s="519"/>
      <c r="M3" s="610"/>
    </row>
    <row r="4" ht="8.25" customHeight="1">
      <c r="M4" s="610"/>
    </row>
    <row r="5" spans="1:13" ht="16.5">
      <c r="A5" s="594" t="s">
        <v>110</v>
      </c>
      <c r="B5" s="615" t="s">
        <v>253</v>
      </c>
      <c r="C5" s="594" t="s">
        <v>419</v>
      </c>
      <c r="D5" s="616" t="s">
        <v>420</v>
      </c>
      <c r="E5" s="617"/>
      <c r="F5" s="617"/>
      <c r="G5" s="617"/>
      <c r="H5" s="618"/>
      <c r="I5" s="596" t="s">
        <v>374</v>
      </c>
      <c r="J5" s="597"/>
      <c r="K5" s="597"/>
      <c r="L5" s="598"/>
      <c r="M5" s="610"/>
    </row>
    <row r="6" spans="1:13" ht="15.75">
      <c r="A6" s="595"/>
      <c r="B6" s="615"/>
      <c r="C6" s="595"/>
      <c r="D6" s="295" t="s">
        <v>121</v>
      </c>
      <c r="E6" s="295" t="s">
        <v>122</v>
      </c>
      <c r="F6" s="63" t="s">
        <v>2</v>
      </c>
      <c r="G6" s="402" t="s">
        <v>415</v>
      </c>
      <c r="H6" s="63" t="s">
        <v>3</v>
      </c>
      <c r="I6" s="295" t="s">
        <v>121</v>
      </c>
      <c r="J6" s="295" t="s">
        <v>122</v>
      </c>
      <c r="K6" s="45" t="s">
        <v>2</v>
      </c>
      <c r="L6" s="403" t="s">
        <v>415</v>
      </c>
      <c r="M6" s="610"/>
    </row>
    <row r="7" spans="1:13" s="87" customFormat="1" ht="14.25">
      <c r="A7" s="86" t="s">
        <v>214</v>
      </c>
      <c r="B7" s="252">
        <v>5166</v>
      </c>
      <c r="C7" s="280">
        <f aca="true" t="shared" si="0" ref="C7:K7">C8+C13+C14+C15+C16+C17+C18+C21+C24+C25</f>
        <v>5800</v>
      </c>
      <c r="D7" s="280">
        <f t="shared" si="0"/>
        <v>1266</v>
      </c>
      <c r="E7" s="280">
        <f t="shared" si="0"/>
        <v>1256</v>
      </c>
      <c r="F7" s="280">
        <f t="shared" si="0"/>
        <v>1668</v>
      </c>
      <c r="G7" s="280">
        <f>SUM(D7:F7)</f>
        <v>4190</v>
      </c>
      <c r="H7" s="280">
        <f>C7-G7</f>
        <v>1610</v>
      </c>
      <c r="I7" s="280">
        <f t="shared" si="0"/>
        <v>1335</v>
      </c>
      <c r="J7" s="280">
        <f t="shared" si="0"/>
        <v>1265</v>
      </c>
      <c r="K7" s="280">
        <f t="shared" si="0"/>
        <v>1604</v>
      </c>
      <c r="L7" s="252">
        <f>I7+J7+K7</f>
        <v>4204</v>
      </c>
      <c r="M7" s="610"/>
    </row>
    <row r="8" spans="1:13" ht="18" customHeight="1">
      <c r="A8" s="57" t="s">
        <v>36</v>
      </c>
      <c r="B8" s="206">
        <v>1642</v>
      </c>
      <c r="C8" s="206">
        <v>2233</v>
      </c>
      <c r="D8" s="206">
        <v>588</v>
      </c>
      <c r="E8" s="206">
        <v>469</v>
      </c>
      <c r="F8" s="206">
        <v>650</v>
      </c>
      <c r="G8" s="206">
        <f aca="true" t="shared" si="1" ref="G8:G25">SUM(D8:F8)</f>
        <v>1707</v>
      </c>
      <c r="H8" s="206">
        <f aca="true" t="shared" si="2" ref="H8:H25">C8-G8</f>
        <v>526</v>
      </c>
      <c r="I8" s="206">
        <v>549</v>
      </c>
      <c r="J8" s="206">
        <v>314</v>
      </c>
      <c r="K8" s="206">
        <v>630</v>
      </c>
      <c r="L8" s="206">
        <f>I8+J8+K8</f>
        <v>1493</v>
      </c>
      <c r="M8" s="610"/>
    </row>
    <row r="9" spans="1:13" ht="18" customHeight="1">
      <c r="A9" s="88" t="s">
        <v>199</v>
      </c>
      <c r="B9" s="89"/>
      <c r="C9" s="89"/>
      <c r="D9" s="89"/>
      <c r="E9" s="89"/>
      <c r="F9" s="89"/>
      <c r="G9" s="542"/>
      <c r="H9" s="89"/>
      <c r="I9" s="89"/>
      <c r="J9" s="89"/>
      <c r="K9" s="89"/>
      <c r="L9" s="542"/>
      <c r="M9" s="610"/>
    </row>
    <row r="10" spans="1:13" s="92" customFormat="1" ht="18" customHeight="1">
      <c r="A10" s="90" t="s">
        <v>305</v>
      </c>
      <c r="B10" s="91"/>
      <c r="C10" s="91"/>
      <c r="D10" s="91"/>
      <c r="E10" s="91"/>
      <c r="F10" s="91"/>
      <c r="G10" s="543"/>
      <c r="H10" s="91"/>
      <c r="I10" s="91"/>
      <c r="J10" s="91"/>
      <c r="K10" s="91"/>
      <c r="L10" s="543"/>
      <c r="M10" s="610"/>
    </row>
    <row r="11" spans="1:15" s="92" customFormat="1" ht="18" customHeight="1">
      <c r="A11" s="90" t="s">
        <v>114</v>
      </c>
      <c r="B11" s="356">
        <v>38780</v>
      </c>
      <c r="C11" s="356">
        <v>43866</v>
      </c>
      <c r="D11" s="356">
        <v>8700</v>
      </c>
      <c r="E11" s="356">
        <v>9750</v>
      </c>
      <c r="F11" s="356">
        <v>14779</v>
      </c>
      <c r="G11" s="535">
        <f t="shared" si="1"/>
        <v>33229</v>
      </c>
      <c r="H11" s="356">
        <f t="shared" si="2"/>
        <v>10637</v>
      </c>
      <c r="I11" s="356">
        <v>10062</v>
      </c>
      <c r="J11" s="356">
        <v>6955</v>
      </c>
      <c r="K11" s="356">
        <v>15908</v>
      </c>
      <c r="L11" s="535">
        <f aca="true" t="shared" si="3" ref="L11:L18">I11+J11+K11</f>
        <v>32925</v>
      </c>
      <c r="M11" s="610"/>
      <c r="O11" s="490"/>
    </row>
    <row r="12" spans="1:13" s="92" customFormat="1" ht="18" customHeight="1">
      <c r="A12" s="90" t="s">
        <v>249</v>
      </c>
      <c r="B12" s="356">
        <v>1579</v>
      </c>
      <c r="C12" s="356">
        <v>2197</v>
      </c>
      <c r="D12" s="356">
        <v>583</v>
      </c>
      <c r="E12" s="356">
        <v>460</v>
      </c>
      <c r="F12" s="356">
        <v>643</v>
      </c>
      <c r="G12" s="535">
        <f t="shared" si="1"/>
        <v>1686</v>
      </c>
      <c r="H12" s="356">
        <f t="shared" si="2"/>
        <v>511</v>
      </c>
      <c r="I12" s="356">
        <v>516</v>
      </c>
      <c r="J12" s="356">
        <v>298</v>
      </c>
      <c r="K12" s="356">
        <v>582</v>
      </c>
      <c r="L12" s="535">
        <f t="shared" si="3"/>
        <v>1396</v>
      </c>
      <c r="M12" s="610"/>
    </row>
    <row r="13" spans="1:13" s="87" customFormat="1" ht="18" customHeight="1">
      <c r="A13" s="93" t="s">
        <v>40</v>
      </c>
      <c r="B13" s="298">
        <v>183</v>
      </c>
      <c r="C13" s="298">
        <v>173</v>
      </c>
      <c r="D13" s="298">
        <v>43</v>
      </c>
      <c r="E13" s="298">
        <v>74</v>
      </c>
      <c r="F13" s="237">
        <v>0</v>
      </c>
      <c r="G13" s="298">
        <f t="shared" si="1"/>
        <v>117</v>
      </c>
      <c r="H13" s="298">
        <f t="shared" si="2"/>
        <v>56</v>
      </c>
      <c r="I13" s="298">
        <v>30</v>
      </c>
      <c r="J13" s="298">
        <v>72</v>
      </c>
      <c r="K13" s="298">
        <v>55</v>
      </c>
      <c r="L13" s="298">
        <f t="shared" si="3"/>
        <v>157</v>
      </c>
      <c r="M13" s="610"/>
    </row>
    <row r="14" spans="1:13" s="87" customFormat="1" ht="30.75" customHeight="1">
      <c r="A14" s="562" t="s">
        <v>115</v>
      </c>
      <c r="B14" s="298">
        <v>143</v>
      </c>
      <c r="C14" s="298">
        <v>334</v>
      </c>
      <c r="D14" s="298">
        <v>58</v>
      </c>
      <c r="E14" s="298">
        <v>89</v>
      </c>
      <c r="F14" s="298">
        <v>101</v>
      </c>
      <c r="G14" s="298">
        <f t="shared" si="1"/>
        <v>248</v>
      </c>
      <c r="H14" s="298">
        <f t="shared" si="2"/>
        <v>86</v>
      </c>
      <c r="I14" s="298">
        <v>94</v>
      </c>
      <c r="J14" s="298">
        <v>79</v>
      </c>
      <c r="K14" s="298">
        <v>94</v>
      </c>
      <c r="L14" s="298">
        <f t="shared" si="3"/>
        <v>267</v>
      </c>
      <c r="M14" s="610"/>
    </row>
    <row r="15" spans="1:13" s="87" customFormat="1" ht="29.25" customHeight="1">
      <c r="A15" s="560" t="s">
        <v>116</v>
      </c>
      <c r="B15" s="298">
        <v>11</v>
      </c>
      <c r="C15" s="298">
        <v>17</v>
      </c>
      <c r="D15" s="298">
        <v>5</v>
      </c>
      <c r="E15" s="298">
        <v>2</v>
      </c>
      <c r="F15" s="298">
        <v>5</v>
      </c>
      <c r="G15" s="298">
        <f t="shared" si="1"/>
        <v>12</v>
      </c>
      <c r="H15" s="298">
        <f t="shared" si="2"/>
        <v>5</v>
      </c>
      <c r="I15" s="298">
        <v>3</v>
      </c>
      <c r="J15" s="298">
        <v>10</v>
      </c>
      <c r="K15" s="298">
        <v>3</v>
      </c>
      <c r="L15" s="298">
        <f t="shared" si="3"/>
        <v>16</v>
      </c>
      <c r="M15" s="610"/>
    </row>
    <row r="16" spans="1:13" s="87" customFormat="1" ht="28.5" customHeight="1">
      <c r="A16" s="560" t="s">
        <v>117</v>
      </c>
      <c r="B16" s="298">
        <v>6</v>
      </c>
      <c r="C16" s="298">
        <v>5</v>
      </c>
      <c r="D16" s="298">
        <v>1</v>
      </c>
      <c r="E16" s="298">
        <v>1</v>
      </c>
      <c r="F16" s="298">
        <v>1</v>
      </c>
      <c r="G16" s="298">
        <f t="shared" si="1"/>
        <v>3</v>
      </c>
      <c r="H16" s="298">
        <f t="shared" si="2"/>
        <v>2</v>
      </c>
      <c r="I16" s="226">
        <v>0</v>
      </c>
      <c r="J16" s="298">
        <v>1</v>
      </c>
      <c r="K16" s="226">
        <v>0</v>
      </c>
      <c r="L16" s="298">
        <f t="shared" si="3"/>
        <v>1</v>
      </c>
      <c r="M16" s="610"/>
    </row>
    <row r="17" spans="1:13" s="87" customFormat="1" ht="27" customHeight="1">
      <c r="A17" s="560" t="s">
        <v>428</v>
      </c>
      <c r="B17" s="298">
        <v>1052</v>
      </c>
      <c r="C17" s="298">
        <v>1658</v>
      </c>
      <c r="D17" s="298">
        <v>289</v>
      </c>
      <c r="E17" s="298">
        <v>342</v>
      </c>
      <c r="F17" s="298">
        <v>516</v>
      </c>
      <c r="G17" s="298">
        <f t="shared" si="1"/>
        <v>1147</v>
      </c>
      <c r="H17" s="298">
        <f t="shared" si="2"/>
        <v>511</v>
      </c>
      <c r="I17" s="298">
        <v>315</v>
      </c>
      <c r="J17" s="298">
        <v>307</v>
      </c>
      <c r="K17" s="298">
        <v>441</v>
      </c>
      <c r="L17" s="298">
        <f t="shared" si="3"/>
        <v>1063</v>
      </c>
      <c r="M17" s="610"/>
    </row>
    <row r="18" spans="1:13" ht="28.5" customHeight="1">
      <c r="A18" s="94" t="s">
        <v>119</v>
      </c>
      <c r="B18" s="298">
        <v>561</v>
      </c>
      <c r="C18" s="298">
        <v>482</v>
      </c>
      <c r="D18" s="298">
        <v>101</v>
      </c>
      <c r="E18" s="298">
        <v>103</v>
      </c>
      <c r="F18" s="298">
        <v>140</v>
      </c>
      <c r="G18" s="298">
        <f t="shared" si="1"/>
        <v>344</v>
      </c>
      <c r="H18" s="298">
        <f t="shared" si="2"/>
        <v>138</v>
      </c>
      <c r="I18" s="298">
        <v>131</v>
      </c>
      <c r="J18" s="298">
        <v>183</v>
      </c>
      <c r="K18" s="298">
        <v>146</v>
      </c>
      <c r="L18" s="298">
        <f t="shared" si="3"/>
        <v>460</v>
      </c>
      <c r="M18" s="610"/>
    </row>
    <row r="19" spans="1:13" ht="18" customHeight="1">
      <c r="A19" s="88" t="s">
        <v>199</v>
      </c>
      <c r="B19" s="89"/>
      <c r="C19" s="89"/>
      <c r="D19" s="89"/>
      <c r="E19" s="89"/>
      <c r="F19" s="89"/>
      <c r="G19" s="542"/>
      <c r="H19" s="89"/>
      <c r="I19" s="89"/>
      <c r="J19" s="89"/>
      <c r="K19" s="89"/>
      <c r="L19" s="542"/>
      <c r="M19" s="610"/>
    </row>
    <row r="20" spans="1:13" s="87" customFormat="1" ht="24" customHeight="1">
      <c r="A20" s="561" t="s">
        <v>429</v>
      </c>
      <c r="B20" s="356">
        <v>369</v>
      </c>
      <c r="C20" s="356">
        <v>253</v>
      </c>
      <c r="D20" s="356">
        <v>63</v>
      </c>
      <c r="E20" s="356">
        <v>56</v>
      </c>
      <c r="F20" s="356">
        <v>72</v>
      </c>
      <c r="G20" s="535">
        <f t="shared" si="1"/>
        <v>191</v>
      </c>
      <c r="H20" s="356">
        <f t="shared" si="2"/>
        <v>62</v>
      </c>
      <c r="I20" s="356">
        <v>74</v>
      </c>
      <c r="J20" s="356">
        <v>99</v>
      </c>
      <c r="K20" s="356">
        <v>80</v>
      </c>
      <c r="L20" s="535">
        <f>I20+J20+K20</f>
        <v>253</v>
      </c>
      <c r="M20" s="610"/>
    </row>
    <row r="21" spans="1:13" ht="27" customHeight="1">
      <c r="A21" s="94" t="s">
        <v>120</v>
      </c>
      <c r="B21" s="298">
        <v>1069</v>
      </c>
      <c r="C21" s="298">
        <v>479</v>
      </c>
      <c r="D21" s="298">
        <v>98</v>
      </c>
      <c r="E21" s="298">
        <v>100</v>
      </c>
      <c r="F21" s="298">
        <v>154</v>
      </c>
      <c r="G21" s="298">
        <f t="shared" si="1"/>
        <v>352</v>
      </c>
      <c r="H21" s="298">
        <f t="shared" si="2"/>
        <v>127</v>
      </c>
      <c r="I21" s="298">
        <v>67</v>
      </c>
      <c r="J21" s="298">
        <v>170</v>
      </c>
      <c r="K21" s="298">
        <v>119</v>
      </c>
      <c r="L21" s="298">
        <f>I21+J21+K21</f>
        <v>356</v>
      </c>
      <c r="M21" s="610"/>
    </row>
    <row r="22" spans="1:13" ht="18" customHeight="1">
      <c r="A22" s="88" t="s">
        <v>199</v>
      </c>
      <c r="B22" s="89"/>
      <c r="C22" s="89"/>
      <c r="D22" s="89"/>
      <c r="E22" s="89"/>
      <c r="F22" s="89"/>
      <c r="G22" s="542"/>
      <c r="H22" s="89"/>
      <c r="I22" s="227"/>
      <c r="K22" s="227"/>
      <c r="L22" s="544"/>
      <c r="M22" s="610"/>
    </row>
    <row r="23" spans="1:13" s="96" customFormat="1" ht="30.75" customHeight="1">
      <c r="A23" s="95" t="s">
        <v>306</v>
      </c>
      <c r="B23" s="356">
        <v>762</v>
      </c>
      <c r="C23" s="356">
        <v>119</v>
      </c>
      <c r="D23" s="356">
        <v>21</v>
      </c>
      <c r="E23" s="356">
        <v>11</v>
      </c>
      <c r="F23" s="356">
        <v>54</v>
      </c>
      <c r="G23" s="535">
        <f t="shared" si="1"/>
        <v>86</v>
      </c>
      <c r="H23" s="356">
        <f t="shared" si="2"/>
        <v>33</v>
      </c>
      <c r="I23" s="356">
        <v>7</v>
      </c>
      <c r="J23" s="395">
        <v>67</v>
      </c>
      <c r="K23" s="356">
        <v>51</v>
      </c>
      <c r="L23" s="535">
        <f>I23+J23+K23</f>
        <v>125</v>
      </c>
      <c r="M23" s="610"/>
    </row>
    <row r="24" spans="1:13" s="87" customFormat="1" ht="18" customHeight="1">
      <c r="A24" s="94" t="s">
        <v>35</v>
      </c>
      <c r="B24" s="298">
        <v>496</v>
      </c>
      <c r="C24" s="298">
        <v>419</v>
      </c>
      <c r="D24" s="298">
        <v>83</v>
      </c>
      <c r="E24" s="298">
        <v>76</v>
      </c>
      <c r="F24" s="298">
        <v>101</v>
      </c>
      <c r="G24" s="298">
        <f t="shared" si="1"/>
        <v>260</v>
      </c>
      <c r="H24" s="298">
        <f t="shared" si="2"/>
        <v>159</v>
      </c>
      <c r="I24" s="298">
        <v>146</v>
      </c>
      <c r="J24" s="298">
        <v>129</v>
      </c>
      <c r="K24" s="298">
        <v>116</v>
      </c>
      <c r="L24" s="298">
        <f>I24+J24+K24</f>
        <v>391</v>
      </c>
      <c r="M24" s="610"/>
    </row>
    <row r="25" spans="1:13" s="494" customFormat="1" ht="27.75" customHeight="1">
      <c r="A25" s="491" t="s">
        <v>215</v>
      </c>
      <c r="B25" s="492">
        <v>3</v>
      </c>
      <c r="C25" s="493">
        <v>0</v>
      </c>
      <c r="D25" s="493">
        <v>0</v>
      </c>
      <c r="E25" s="493">
        <v>0</v>
      </c>
      <c r="F25" s="493">
        <v>0</v>
      </c>
      <c r="G25" s="493">
        <f t="shared" si="1"/>
        <v>0</v>
      </c>
      <c r="H25" s="493">
        <f t="shared" si="2"/>
        <v>0</v>
      </c>
      <c r="I25" s="493">
        <v>0</v>
      </c>
      <c r="J25" s="493">
        <v>0</v>
      </c>
      <c r="K25" s="493">
        <v>0</v>
      </c>
      <c r="L25" s="493">
        <f>I25+J25+K25</f>
        <v>0</v>
      </c>
      <c r="M25" s="610"/>
    </row>
    <row r="26" spans="1:13" ht="3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610"/>
    </row>
    <row r="27" spans="1:13" ht="16.5">
      <c r="A27" s="77" t="s">
        <v>200</v>
      </c>
      <c r="B27" s="109"/>
      <c r="C27" s="109"/>
      <c r="D27" s="109"/>
      <c r="E27" s="109"/>
      <c r="F27" s="109"/>
      <c r="G27" s="159"/>
      <c r="H27" s="109"/>
      <c r="I27" s="159"/>
      <c r="J27" s="159"/>
      <c r="K27" s="159"/>
      <c r="L27" s="159"/>
      <c r="M27" s="610"/>
    </row>
    <row r="28" spans="1:13" ht="16.5">
      <c r="A28" s="77" t="s">
        <v>201</v>
      </c>
      <c r="M28" s="610"/>
    </row>
    <row r="29" ht="15">
      <c r="M29" s="610"/>
    </row>
  </sheetData>
  <sheetProtection/>
  <mergeCells count="6">
    <mergeCell ref="M1:M29"/>
    <mergeCell ref="A5:A6"/>
    <mergeCell ref="B5:B6"/>
    <mergeCell ref="C5:C6"/>
    <mergeCell ref="D5:H5"/>
    <mergeCell ref="I5:L5"/>
  </mergeCells>
  <printOptions/>
  <pageMargins left="0.22" right="0" top="0.5" bottom="0.2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45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6.28125" style="14" customWidth="1"/>
    <col min="2" max="3" width="12.28125" style="14" customWidth="1"/>
    <col min="4" max="12" width="9.57421875" style="1" customWidth="1"/>
    <col min="13" max="13" width="4.7109375" style="14" customWidth="1"/>
    <col min="14" max="14" width="9.421875" style="14" bestFit="1" customWidth="1"/>
    <col min="15" max="16384" width="9.140625" style="14" customWidth="1"/>
  </cols>
  <sheetData>
    <row r="1" spans="1:13" ht="17.25" customHeight="1">
      <c r="A1" s="21" t="s">
        <v>389</v>
      </c>
      <c r="B1" s="3"/>
      <c r="C1" s="3"/>
      <c r="M1" s="599" t="s">
        <v>228</v>
      </c>
    </row>
    <row r="2" spans="1:13" ht="12.75" customHeight="1">
      <c r="A2" s="4"/>
      <c r="B2" s="3"/>
      <c r="C2" s="3"/>
      <c r="D2" s="5"/>
      <c r="E2" s="162"/>
      <c r="J2" s="199"/>
      <c r="K2" s="80" t="s">
        <v>425</v>
      </c>
      <c r="L2" s="519"/>
      <c r="M2" s="599"/>
    </row>
    <row r="3" spans="1:13" ht="3.75" customHeight="1">
      <c r="A3" s="9"/>
      <c r="B3" s="3"/>
      <c r="C3" s="3"/>
      <c r="D3" s="37"/>
      <c r="E3" s="37"/>
      <c r="F3" s="37"/>
      <c r="G3" s="37"/>
      <c r="H3" s="37"/>
      <c r="I3" s="37"/>
      <c r="J3" s="37"/>
      <c r="K3" s="37"/>
      <c r="L3" s="37"/>
      <c r="M3" s="599"/>
    </row>
    <row r="4" spans="1:13" ht="0.75" customHeight="1" hidden="1">
      <c r="A4" s="13"/>
      <c r="B4" s="9"/>
      <c r="C4" s="9"/>
      <c r="M4" s="599"/>
    </row>
    <row r="5" spans="1:13" ht="18" customHeight="1">
      <c r="A5" s="678" t="s">
        <v>34</v>
      </c>
      <c r="B5" s="651" t="s">
        <v>252</v>
      </c>
      <c r="C5" s="594" t="s">
        <v>419</v>
      </c>
      <c r="D5" s="674" t="s">
        <v>422</v>
      </c>
      <c r="E5" s="675"/>
      <c r="F5" s="675"/>
      <c r="G5" s="675"/>
      <c r="H5" s="676"/>
      <c r="I5" s="656" t="s">
        <v>382</v>
      </c>
      <c r="J5" s="657"/>
      <c r="K5" s="657"/>
      <c r="L5" s="658"/>
      <c r="M5" s="599"/>
    </row>
    <row r="6" spans="1:13" ht="16.5" customHeight="1">
      <c r="A6" s="679"/>
      <c r="B6" s="673"/>
      <c r="C6" s="595"/>
      <c r="D6" s="29" t="s">
        <v>121</v>
      </c>
      <c r="E6" s="29" t="s">
        <v>123</v>
      </c>
      <c r="F6" s="63" t="s">
        <v>2</v>
      </c>
      <c r="G6" s="402" t="s">
        <v>415</v>
      </c>
      <c r="H6" s="63" t="s">
        <v>3</v>
      </c>
      <c r="I6" s="29" t="s">
        <v>121</v>
      </c>
      <c r="J6" s="29" t="s">
        <v>123</v>
      </c>
      <c r="K6" s="45" t="s">
        <v>2</v>
      </c>
      <c r="L6" s="403" t="s">
        <v>415</v>
      </c>
      <c r="M6" s="599"/>
    </row>
    <row r="7" spans="1:13" ht="12" customHeight="1">
      <c r="A7" s="51" t="s">
        <v>152</v>
      </c>
      <c r="B7" s="67">
        <v>132165</v>
      </c>
      <c r="C7" s="134">
        <f>C8+C30+'Table 13 cont''d'!C12+'Table 13 cont''d'!C31+'Table 13 cont''d'!C39</f>
        <v>118444</v>
      </c>
      <c r="D7" s="134">
        <f>D8+D30+'Table 13 cont''d'!D12+'Table 13 cont''d'!D31+'Table 13 cont''d'!D39</f>
        <v>25350</v>
      </c>
      <c r="E7" s="134">
        <f>E8+E30+'Table 13 cont''d'!E12+'Table 13 cont''d'!E31+'Table 13 cont''d'!E39</f>
        <v>28498</v>
      </c>
      <c r="F7" s="134">
        <f>F8+F30+'Table 13 cont''d'!F12+'Table 13 cont''d'!F31+'Table 13 cont''d'!F39</f>
        <v>28887</v>
      </c>
      <c r="G7" s="134">
        <f>SUM(D7:F7)</f>
        <v>82735</v>
      </c>
      <c r="H7" s="134">
        <f>C7-G7</f>
        <v>35709</v>
      </c>
      <c r="I7" s="134">
        <f>I8+I30+'Table 13 cont''d'!I12+'Table 13 cont''d'!I31+'Table 13 cont''d'!I39</f>
        <v>28803</v>
      </c>
      <c r="J7" s="134">
        <f>J8+J30+'Table 13 cont''d'!J12+'Table 13 cont''d'!J31+'Table 13 cont''d'!J39</f>
        <v>34018</v>
      </c>
      <c r="K7" s="134">
        <f>K8+K30+'Table 13 cont''d'!K12+'Table 13 cont''d'!K31+'Table 13 cont''d'!K39</f>
        <v>33264</v>
      </c>
      <c r="L7" s="134">
        <f aca="true" t="shared" si="0" ref="L7:L42">I7+J7+K7</f>
        <v>96085</v>
      </c>
      <c r="M7" s="599"/>
    </row>
    <row r="8" spans="1:13" ht="11.25" customHeight="1">
      <c r="A8" s="15" t="s">
        <v>130</v>
      </c>
      <c r="B8" s="222">
        <v>32162</v>
      </c>
      <c r="C8" s="222">
        <v>33960</v>
      </c>
      <c r="D8" s="222">
        <v>6985</v>
      </c>
      <c r="E8" s="222">
        <v>7982</v>
      </c>
      <c r="F8" s="222">
        <v>7932</v>
      </c>
      <c r="G8" s="222">
        <f aca="true" t="shared" si="1" ref="G8:G42">SUM(D8:F8)</f>
        <v>22899</v>
      </c>
      <c r="H8" s="222">
        <f aca="true" t="shared" si="2" ref="H8:H42">C8-G8</f>
        <v>11061</v>
      </c>
      <c r="I8" s="222">
        <v>7033</v>
      </c>
      <c r="J8" s="222">
        <v>8826</v>
      </c>
      <c r="K8" s="222">
        <v>8197</v>
      </c>
      <c r="L8" s="222">
        <f t="shared" si="0"/>
        <v>24056</v>
      </c>
      <c r="M8" s="599"/>
    </row>
    <row r="9" spans="1:13" ht="15.75" customHeight="1">
      <c r="A9" s="10" t="s">
        <v>44</v>
      </c>
      <c r="B9" s="210">
        <v>373</v>
      </c>
      <c r="C9" s="210">
        <v>354</v>
      </c>
      <c r="D9" s="210">
        <v>73</v>
      </c>
      <c r="E9" s="210">
        <v>111</v>
      </c>
      <c r="F9" s="210">
        <v>54</v>
      </c>
      <c r="G9" s="445">
        <f t="shared" si="1"/>
        <v>238</v>
      </c>
      <c r="H9" s="210">
        <f t="shared" si="2"/>
        <v>116</v>
      </c>
      <c r="I9" s="210">
        <v>60</v>
      </c>
      <c r="J9" s="210">
        <v>81</v>
      </c>
      <c r="K9" s="210">
        <v>74</v>
      </c>
      <c r="L9" s="445">
        <f t="shared" si="0"/>
        <v>215</v>
      </c>
      <c r="M9" s="599"/>
    </row>
    <row r="10" spans="1:13" ht="11.25" customHeight="1">
      <c r="A10" s="10" t="s">
        <v>45</v>
      </c>
      <c r="B10" s="210">
        <v>1649</v>
      </c>
      <c r="C10" s="210">
        <v>1703</v>
      </c>
      <c r="D10" s="210">
        <v>367</v>
      </c>
      <c r="E10" s="210">
        <v>549</v>
      </c>
      <c r="F10" s="210">
        <v>406</v>
      </c>
      <c r="G10" s="445">
        <f t="shared" si="1"/>
        <v>1322</v>
      </c>
      <c r="H10" s="210">
        <f t="shared" si="2"/>
        <v>381</v>
      </c>
      <c r="I10" s="210">
        <v>338</v>
      </c>
      <c r="J10" s="210">
        <v>312</v>
      </c>
      <c r="K10" s="210">
        <v>273</v>
      </c>
      <c r="L10" s="445">
        <f t="shared" si="0"/>
        <v>923</v>
      </c>
      <c r="M10" s="599"/>
    </row>
    <row r="11" spans="1:13" s="442" customFormat="1" ht="11.25" customHeight="1">
      <c r="A11" s="440" t="s">
        <v>248</v>
      </c>
      <c r="B11" s="228">
        <v>93</v>
      </c>
      <c r="C11" s="228">
        <v>121</v>
      </c>
      <c r="D11" s="228">
        <v>17</v>
      </c>
      <c r="E11" s="228">
        <v>29</v>
      </c>
      <c r="F11" s="228">
        <v>35</v>
      </c>
      <c r="G11" s="496">
        <f t="shared" si="1"/>
        <v>81</v>
      </c>
      <c r="H11" s="228">
        <f t="shared" si="2"/>
        <v>40</v>
      </c>
      <c r="I11" s="228">
        <v>37</v>
      </c>
      <c r="J11" s="228">
        <v>81</v>
      </c>
      <c r="K11" s="228">
        <v>69</v>
      </c>
      <c r="L11" s="496">
        <f t="shared" si="0"/>
        <v>187</v>
      </c>
      <c r="M11" s="599"/>
    </row>
    <row r="12" spans="1:13" ht="11.25" customHeight="1">
      <c r="A12" s="10" t="s">
        <v>46</v>
      </c>
      <c r="B12" s="210">
        <v>310</v>
      </c>
      <c r="C12" s="210">
        <v>352</v>
      </c>
      <c r="D12" s="210">
        <v>58</v>
      </c>
      <c r="E12" s="210">
        <v>107</v>
      </c>
      <c r="F12" s="210">
        <v>91</v>
      </c>
      <c r="G12" s="445">
        <f t="shared" si="1"/>
        <v>256</v>
      </c>
      <c r="H12" s="210">
        <f t="shared" si="2"/>
        <v>96</v>
      </c>
      <c r="I12" s="210">
        <v>202</v>
      </c>
      <c r="J12" s="210">
        <v>720</v>
      </c>
      <c r="K12" s="210">
        <v>91</v>
      </c>
      <c r="L12" s="445">
        <f t="shared" si="0"/>
        <v>1013</v>
      </c>
      <c r="M12" s="599"/>
    </row>
    <row r="13" spans="1:13" s="3" customFormat="1" ht="11.25" customHeight="1">
      <c r="A13" s="10" t="s">
        <v>47</v>
      </c>
      <c r="B13" s="210">
        <v>617</v>
      </c>
      <c r="C13" s="210">
        <v>235</v>
      </c>
      <c r="D13" s="210">
        <v>24</v>
      </c>
      <c r="E13" s="210">
        <v>19</v>
      </c>
      <c r="F13" s="210">
        <v>28</v>
      </c>
      <c r="G13" s="445">
        <f t="shared" si="1"/>
        <v>71</v>
      </c>
      <c r="H13" s="210">
        <f t="shared" si="2"/>
        <v>164</v>
      </c>
      <c r="I13" s="210">
        <v>63</v>
      </c>
      <c r="J13" s="210">
        <v>43</v>
      </c>
      <c r="K13" s="210">
        <v>28</v>
      </c>
      <c r="L13" s="445">
        <f t="shared" si="0"/>
        <v>134</v>
      </c>
      <c r="M13" s="599"/>
    </row>
    <row r="14" spans="1:13" ht="11.25" customHeight="1">
      <c r="A14" s="10" t="s">
        <v>48</v>
      </c>
      <c r="B14" s="210">
        <v>10159</v>
      </c>
      <c r="C14" s="210">
        <v>13812</v>
      </c>
      <c r="D14" s="210">
        <v>2365</v>
      </c>
      <c r="E14" s="210">
        <v>2531</v>
      </c>
      <c r="F14" s="210">
        <v>3031</v>
      </c>
      <c r="G14" s="445">
        <f t="shared" si="1"/>
        <v>7927</v>
      </c>
      <c r="H14" s="210">
        <f t="shared" si="2"/>
        <v>5885</v>
      </c>
      <c r="I14" s="210">
        <v>2591</v>
      </c>
      <c r="J14" s="210">
        <v>2104</v>
      </c>
      <c r="K14" s="210">
        <v>3022</v>
      </c>
      <c r="L14" s="445">
        <f t="shared" si="0"/>
        <v>7717</v>
      </c>
      <c r="M14" s="599"/>
    </row>
    <row r="15" spans="1:13" ht="11.25" customHeight="1">
      <c r="A15" s="10" t="s">
        <v>49</v>
      </c>
      <c r="B15" s="210">
        <v>2966</v>
      </c>
      <c r="C15" s="210">
        <v>3123</v>
      </c>
      <c r="D15" s="210">
        <v>771</v>
      </c>
      <c r="E15" s="210">
        <v>806</v>
      </c>
      <c r="F15" s="210">
        <v>787</v>
      </c>
      <c r="G15" s="445">
        <f t="shared" si="1"/>
        <v>2364</v>
      </c>
      <c r="H15" s="210">
        <f t="shared" si="2"/>
        <v>759</v>
      </c>
      <c r="I15" s="210">
        <v>682</v>
      </c>
      <c r="J15" s="210">
        <v>879</v>
      </c>
      <c r="K15" s="210">
        <v>737</v>
      </c>
      <c r="L15" s="445">
        <f t="shared" si="0"/>
        <v>2298</v>
      </c>
      <c r="M15" s="599"/>
    </row>
    <row r="16" spans="1:14" ht="11.25" customHeight="1">
      <c r="A16" s="10" t="s">
        <v>171</v>
      </c>
      <c r="B16" s="210">
        <v>625</v>
      </c>
      <c r="C16" s="210">
        <v>249</v>
      </c>
      <c r="D16" s="210">
        <v>73</v>
      </c>
      <c r="E16" s="210">
        <v>53</v>
      </c>
      <c r="F16" s="210">
        <v>64</v>
      </c>
      <c r="G16" s="445">
        <f t="shared" si="1"/>
        <v>190</v>
      </c>
      <c r="H16" s="210">
        <f t="shared" si="2"/>
        <v>59</v>
      </c>
      <c r="I16" s="210">
        <v>70</v>
      </c>
      <c r="J16" s="210">
        <v>83</v>
      </c>
      <c r="K16" s="210">
        <v>96</v>
      </c>
      <c r="L16" s="445">
        <f t="shared" si="0"/>
        <v>249</v>
      </c>
      <c r="M16" s="599"/>
      <c r="N16" s="498"/>
    </row>
    <row r="17" spans="1:14" ht="11.25" customHeight="1">
      <c r="A17" s="10" t="s">
        <v>50</v>
      </c>
      <c r="B17" s="210">
        <v>349</v>
      </c>
      <c r="C17" s="210">
        <v>540</v>
      </c>
      <c r="D17" s="210">
        <v>149</v>
      </c>
      <c r="E17" s="210">
        <v>71</v>
      </c>
      <c r="F17" s="210">
        <v>235</v>
      </c>
      <c r="G17" s="445">
        <f t="shared" si="1"/>
        <v>455</v>
      </c>
      <c r="H17" s="210">
        <f t="shared" si="2"/>
        <v>85</v>
      </c>
      <c r="I17" s="210">
        <v>91</v>
      </c>
      <c r="J17" s="210">
        <v>120</v>
      </c>
      <c r="K17" s="210">
        <v>94</v>
      </c>
      <c r="L17" s="445">
        <f t="shared" si="0"/>
        <v>305</v>
      </c>
      <c r="M17" s="599"/>
      <c r="N17" s="498"/>
    </row>
    <row r="18" spans="1:17" ht="11.25" customHeight="1">
      <c r="A18" s="10" t="s">
        <v>131</v>
      </c>
      <c r="B18" s="210">
        <v>385</v>
      </c>
      <c r="C18" s="210">
        <v>241</v>
      </c>
      <c r="D18" s="210">
        <v>54</v>
      </c>
      <c r="E18" s="210">
        <v>32</v>
      </c>
      <c r="F18" s="210">
        <v>91</v>
      </c>
      <c r="G18" s="445">
        <f t="shared" si="1"/>
        <v>177</v>
      </c>
      <c r="H18" s="210">
        <f t="shared" si="2"/>
        <v>64</v>
      </c>
      <c r="I18" s="210">
        <v>52</v>
      </c>
      <c r="J18" s="210">
        <v>50</v>
      </c>
      <c r="K18" s="210">
        <v>45</v>
      </c>
      <c r="L18" s="445">
        <f t="shared" si="0"/>
        <v>147</v>
      </c>
      <c r="M18" s="599"/>
      <c r="Q18" s="498"/>
    </row>
    <row r="19" spans="1:16" ht="11.25" customHeight="1">
      <c r="A19" s="10" t="s">
        <v>51</v>
      </c>
      <c r="B19" s="210">
        <v>3269</v>
      </c>
      <c r="C19" s="210">
        <v>2727</v>
      </c>
      <c r="D19" s="210">
        <v>525</v>
      </c>
      <c r="E19" s="210">
        <v>720</v>
      </c>
      <c r="F19" s="210">
        <v>655</v>
      </c>
      <c r="G19" s="445">
        <f t="shared" si="1"/>
        <v>1900</v>
      </c>
      <c r="H19" s="210">
        <f t="shared" si="2"/>
        <v>827</v>
      </c>
      <c r="I19" s="210">
        <v>579</v>
      </c>
      <c r="J19" s="210">
        <v>758</v>
      </c>
      <c r="K19" s="210">
        <v>707</v>
      </c>
      <c r="L19" s="445">
        <f t="shared" si="0"/>
        <v>2044</v>
      </c>
      <c r="M19" s="599"/>
      <c r="P19" s="498"/>
    </row>
    <row r="20" spans="1:13" ht="11.25" customHeight="1">
      <c r="A20" s="10" t="s">
        <v>52</v>
      </c>
      <c r="B20" s="210">
        <v>1089</v>
      </c>
      <c r="C20" s="210">
        <v>1364</v>
      </c>
      <c r="D20" s="210">
        <v>402</v>
      </c>
      <c r="E20" s="210">
        <v>308</v>
      </c>
      <c r="F20" s="210">
        <v>375</v>
      </c>
      <c r="G20" s="445">
        <f t="shared" si="1"/>
        <v>1085</v>
      </c>
      <c r="H20" s="210">
        <f t="shared" si="2"/>
        <v>279</v>
      </c>
      <c r="I20" s="210">
        <v>262</v>
      </c>
      <c r="J20" s="210">
        <v>506</v>
      </c>
      <c r="K20" s="210">
        <v>322</v>
      </c>
      <c r="L20" s="445">
        <f t="shared" si="0"/>
        <v>1090</v>
      </c>
      <c r="M20" s="599"/>
    </row>
    <row r="21" spans="1:13" ht="11.25" customHeight="1">
      <c r="A21" s="10" t="s">
        <v>186</v>
      </c>
      <c r="B21" s="210">
        <v>167</v>
      </c>
      <c r="C21" s="210">
        <v>141</v>
      </c>
      <c r="D21" s="210">
        <v>33</v>
      </c>
      <c r="E21" s="210">
        <v>34</v>
      </c>
      <c r="F21" s="210">
        <v>31</v>
      </c>
      <c r="G21" s="445">
        <f t="shared" si="1"/>
        <v>98</v>
      </c>
      <c r="H21" s="210">
        <f t="shared" si="2"/>
        <v>43</v>
      </c>
      <c r="I21" s="210">
        <v>38</v>
      </c>
      <c r="J21" s="210">
        <v>42</v>
      </c>
      <c r="K21" s="210">
        <v>46</v>
      </c>
      <c r="L21" s="445">
        <f t="shared" si="0"/>
        <v>126</v>
      </c>
      <c r="M21" s="599"/>
    </row>
    <row r="22" spans="1:13" ht="11.25" customHeight="1">
      <c r="A22" s="10" t="s">
        <v>53</v>
      </c>
      <c r="B22" s="210">
        <v>295</v>
      </c>
      <c r="C22" s="210">
        <v>130</v>
      </c>
      <c r="D22" s="210">
        <v>30</v>
      </c>
      <c r="E22" s="210">
        <v>25</v>
      </c>
      <c r="F22" s="210">
        <v>25</v>
      </c>
      <c r="G22" s="445">
        <f t="shared" si="1"/>
        <v>80</v>
      </c>
      <c r="H22" s="210">
        <f t="shared" si="2"/>
        <v>50</v>
      </c>
      <c r="I22" s="210">
        <v>18</v>
      </c>
      <c r="J22" s="210">
        <v>39</v>
      </c>
      <c r="K22" s="210">
        <v>51</v>
      </c>
      <c r="L22" s="445">
        <f t="shared" si="0"/>
        <v>108</v>
      </c>
      <c r="M22" s="599"/>
    </row>
    <row r="23" spans="1:13" ht="11.25" customHeight="1">
      <c r="A23" s="10" t="s">
        <v>60</v>
      </c>
      <c r="B23" s="210">
        <v>221</v>
      </c>
      <c r="C23" s="210">
        <v>50</v>
      </c>
      <c r="D23" s="210">
        <v>8</v>
      </c>
      <c r="E23" s="210">
        <v>1</v>
      </c>
      <c r="F23" s="210">
        <v>3</v>
      </c>
      <c r="G23" s="445">
        <f t="shared" si="1"/>
        <v>12</v>
      </c>
      <c r="H23" s="210">
        <f t="shared" si="2"/>
        <v>38</v>
      </c>
      <c r="I23" s="210">
        <v>28</v>
      </c>
      <c r="J23" s="210">
        <v>65</v>
      </c>
      <c r="K23" s="210">
        <v>35</v>
      </c>
      <c r="L23" s="445">
        <f t="shared" si="0"/>
        <v>128</v>
      </c>
      <c r="M23" s="599"/>
    </row>
    <row r="24" spans="1:13" ht="11.25" customHeight="1">
      <c r="A24" s="10" t="s">
        <v>54</v>
      </c>
      <c r="B24" s="210">
        <v>3759</v>
      </c>
      <c r="C24" s="210">
        <v>2800</v>
      </c>
      <c r="D24" s="210">
        <v>668</v>
      </c>
      <c r="E24" s="210">
        <v>768</v>
      </c>
      <c r="F24" s="210">
        <v>695</v>
      </c>
      <c r="G24" s="445">
        <f t="shared" si="1"/>
        <v>2131</v>
      </c>
      <c r="H24" s="210">
        <f t="shared" si="2"/>
        <v>669</v>
      </c>
      <c r="I24" s="210">
        <v>654</v>
      </c>
      <c r="J24" s="210">
        <v>767</v>
      </c>
      <c r="K24" s="210">
        <v>1145</v>
      </c>
      <c r="L24" s="445">
        <f t="shared" si="0"/>
        <v>2566</v>
      </c>
      <c r="M24" s="599"/>
    </row>
    <row r="25" spans="1:13" ht="11.25" customHeight="1">
      <c r="A25" s="10" t="s">
        <v>55</v>
      </c>
      <c r="B25" s="210">
        <v>177</v>
      </c>
      <c r="C25" s="210">
        <v>309</v>
      </c>
      <c r="D25" s="210">
        <v>110</v>
      </c>
      <c r="E25" s="210">
        <v>119</v>
      </c>
      <c r="F25" s="210">
        <v>39</v>
      </c>
      <c r="G25" s="445">
        <f t="shared" si="1"/>
        <v>268</v>
      </c>
      <c r="H25" s="210">
        <f t="shared" si="2"/>
        <v>41</v>
      </c>
      <c r="I25" s="210">
        <v>53</v>
      </c>
      <c r="J25" s="210">
        <v>59</v>
      </c>
      <c r="K25" s="210">
        <v>42</v>
      </c>
      <c r="L25" s="445">
        <f t="shared" si="0"/>
        <v>154</v>
      </c>
      <c r="M25" s="599"/>
    </row>
    <row r="26" spans="1:13" ht="11.25" customHeight="1">
      <c r="A26" s="10" t="s">
        <v>132</v>
      </c>
      <c r="B26" s="210">
        <v>1452</v>
      </c>
      <c r="C26" s="210">
        <v>1107</v>
      </c>
      <c r="D26" s="210">
        <v>221</v>
      </c>
      <c r="E26" s="210">
        <v>275</v>
      </c>
      <c r="F26" s="210">
        <v>251</v>
      </c>
      <c r="G26" s="445">
        <f t="shared" si="1"/>
        <v>747</v>
      </c>
      <c r="H26" s="210">
        <f t="shared" si="2"/>
        <v>360</v>
      </c>
      <c r="I26" s="210">
        <v>342</v>
      </c>
      <c r="J26" s="210">
        <v>349</v>
      </c>
      <c r="K26" s="210">
        <v>293</v>
      </c>
      <c r="L26" s="445">
        <f t="shared" si="0"/>
        <v>984</v>
      </c>
      <c r="M26" s="599"/>
    </row>
    <row r="27" spans="1:13" ht="11.25" customHeight="1">
      <c r="A27" s="10" t="s">
        <v>133</v>
      </c>
      <c r="B27" s="210">
        <v>911</v>
      </c>
      <c r="C27" s="210">
        <v>1005</v>
      </c>
      <c r="D27" s="210">
        <v>293</v>
      </c>
      <c r="E27" s="210">
        <v>387</v>
      </c>
      <c r="F27" s="210">
        <v>164</v>
      </c>
      <c r="G27" s="445">
        <f t="shared" si="1"/>
        <v>844</v>
      </c>
      <c r="H27" s="210">
        <f t="shared" si="2"/>
        <v>161</v>
      </c>
      <c r="I27" s="210">
        <v>135</v>
      </c>
      <c r="J27" s="210">
        <v>163</v>
      </c>
      <c r="K27" s="210">
        <v>240</v>
      </c>
      <c r="L27" s="445">
        <f t="shared" si="0"/>
        <v>538</v>
      </c>
      <c r="M27" s="599"/>
    </row>
    <row r="28" spans="1:13" ht="11.25" customHeight="1">
      <c r="A28" s="10" t="s">
        <v>56</v>
      </c>
      <c r="B28" s="210">
        <v>2996</v>
      </c>
      <c r="C28" s="210">
        <v>2925</v>
      </c>
      <c r="D28" s="210">
        <v>678</v>
      </c>
      <c r="E28" s="210">
        <v>753</v>
      </c>
      <c r="F28" s="210">
        <v>724</v>
      </c>
      <c r="G28" s="445">
        <f t="shared" si="1"/>
        <v>2155</v>
      </c>
      <c r="H28" s="210">
        <f t="shared" si="2"/>
        <v>770</v>
      </c>
      <c r="I28" s="210">
        <v>674</v>
      </c>
      <c r="J28" s="210">
        <v>690</v>
      </c>
      <c r="K28" s="210">
        <v>660</v>
      </c>
      <c r="L28" s="445">
        <f t="shared" si="0"/>
        <v>2024</v>
      </c>
      <c r="M28" s="599"/>
    </row>
    <row r="29" spans="1:13" ht="11.25" customHeight="1">
      <c r="A29" s="10" t="s">
        <v>61</v>
      </c>
      <c r="B29" s="210">
        <v>300</v>
      </c>
      <c r="C29" s="210">
        <f>C8-SUM(C9:C28)</f>
        <v>672</v>
      </c>
      <c r="D29" s="210">
        <f>D8-SUM(D9:D28)</f>
        <v>66</v>
      </c>
      <c r="E29" s="210">
        <f>E8-SUM(E9:E28)</f>
        <v>284</v>
      </c>
      <c r="F29" s="210">
        <f>F8-SUM(F9:F28)</f>
        <v>148</v>
      </c>
      <c r="G29" s="445">
        <f t="shared" si="1"/>
        <v>498</v>
      </c>
      <c r="H29" s="210">
        <f t="shared" si="2"/>
        <v>174</v>
      </c>
      <c r="I29" s="210">
        <f>I8-SUM(I9:I28)</f>
        <v>64</v>
      </c>
      <c r="J29" s="210">
        <f>J8-SUM(J9:J28)</f>
        <v>915</v>
      </c>
      <c r="K29" s="210">
        <f>K8-SUM(K9:K28)</f>
        <v>127</v>
      </c>
      <c r="L29" s="445">
        <f t="shared" si="0"/>
        <v>1106</v>
      </c>
      <c r="M29" s="599"/>
    </row>
    <row r="30" spans="1:13" ht="12.75" customHeight="1">
      <c r="A30" s="15" t="s">
        <v>126</v>
      </c>
      <c r="B30" s="222">
        <v>71520</v>
      </c>
      <c r="C30" s="222">
        <v>59049</v>
      </c>
      <c r="D30" s="222">
        <v>12450</v>
      </c>
      <c r="E30" s="222">
        <v>13739</v>
      </c>
      <c r="F30" s="222">
        <v>14927</v>
      </c>
      <c r="G30" s="222">
        <f t="shared" si="1"/>
        <v>41116</v>
      </c>
      <c r="H30" s="222">
        <f t="shared" si="2"/>
        <v>17933</v>
      </c>
      <c r="I30" s="222">
        <f>14779+186</f>
        <v>14965</v>
      </c>
      <c r="J30" s="222">
        <v>18233</v>
      </c>
      <c r="K30" s="222">
        <v>17176</v>
      </c>
      <c r="L30" s="222">
        <f t="shared" si="0"/>
        <v>50374</v>
      </c>
      <c r="M30" s="599"/>
    </row>
    <row r="31" spans="1:13" ht="11.25" customHeight="1">
      <c r="A31" s="10" t="s">
        <v>134</v>
      </c>
      <c r="B31" s="210">
        <v>15288</v>
      </c>
      <c r="C31" s="210">
        <v>14903</v>
      </c>
      <c r="D31" s="210">
        <v>2854</v>
      </c>
      <c r="E31" s="210">
        <v>3779</v>
      </c>
      <c r="F31" s="210">
        <v>3540</v>
      </c>
      <c r="G31" s="445">
        <f t="shared" si="1"/>
        <v>10173</v>
      </c>
      <c r="H31" s="210">
        <f t="shared" si="2"/>
        <v>4730</v>
      </c>
      <c r="I31" s="210">
        <v>3360</v>
      </c>
      <c r="J31" s="210">
        <v>4480</v>
      </c>
      <c r="K31" s="210">
        <v>4509</v>
      </c>
      <c r="L31" s="445">
        <f t="shared" si="0"/>
        <v>12349</v>
      </c>
      <c r="M31" s="599"/>
    </row>
    <row r="32" spans="1:13" ht="15" customHeight="1">
      <c r="A32" s="10" t="s">
        <v>195</v>
      </c>
      <c r="B32" s="210">
        <v>535</v>
      </c>
      <c r="C32" s="210">
        <v>535</v>
      </c>
      <c r="D32" s="210">
        <v>119</v>
      </c>
      <c r="E32" s="210">
        <v>119</v>
      </c>
      <c r="F32" s="210">
        <v>123</v>
      </c>
      <c r="G32" s="445">
        <f t="shared" si="1"/>
        <v>361</v>
      </c>
      <c r="H32" s="210">
        <f t="shared" si="2"/>
        <v>174</v>
      </c>
      <c r="I32" s="210">
        <v>111</v>
      </c>
      <c r="J32" s="210">
        <v>147</v>
      </c>
      <c r="K32" s="210">
        <v>134</v>
      </c>
      <c r="L32" s="445">
        <f t="shared" si="0"/>
        <v>392</v>
      </c>
      <c r="M32" s="599"/>
    </row>
    <row r="33" spans="1:13" ht="11.25" customHeight="1">
      <c r="A33" s="10" t="s">
        <v>57</v>
      </c>
      <c r="B33" s="210">
        <v>31699</v>
      </c>
      <c r="C33" s="210">
        <v>22336</v>
      </c>
      <c r="D33" s="210">
        <v>4998</v>
      </c>
      <c r="E33" s="210">
        <v>4764</v>
      </c>
      <c r="F33" s="210">
        <v>5767</v>
      </c>
      <c r="G33" s="445">
        <f t="shared" si="1"/>
        <v>15529</v>
      </c>
      <c r="H33" s="210">
        <f t="shared" si="2"/>
        <v>6807</v>
      </c>
      <c r="I33" s="210">
        <v>6422</v>
      </c>
      <c r="J33" s="210">
        <v>7822</v>
      </c>
      <c r="K33" s="210">
        <v>6831</v>
      </c>
      <c r="L33" s="445">
        <f t="shared" si="0"/>
        <v>21075</v>
      </c>
      <c r="M33" s="599"/>
    </row>
    <row r="34" spans="1:13" ht="11.25" customHeight="1">
      <c r="A34" s="10" t="s">
        <v>135</v>
      </c>
      <c r="B34" s="210">
        <v>3077</v>
      </c>
      <c r="C34" s="210">
        <v>2987</v>
      </c>
      <c r="D34" s="210">
        <v>596</v>
      </c>
      <c r="E34" s="210">
        <v>655</v>
      </c>
      <c r="F34" s="210">
        <v>893</v>
      </c>
      <c r="G34" s="445">
        <f t="shared" si="1"/>
        <v>2144</v>
      </c>
      <c r="H34" s="210">
        <f t="shared" si="2"/>
        <v>843</v>
      </c>
      <c r="I34" s="210">
        <v>706</v>
      </c>
      <c r="J34" s="210">
        <v>629</v>
      </c>
      <c r="K34" s="210">
        <v>765</v>
      </c>
      <c r="L34" s="445">
        <f t="shared" si="0"/>
        <v>2100</v>
      </c>
      <c r="M34" s="599"/>
    </row>
    <row r="35" spans="1:13" ht="11.25" customHeight="1">
      <c r="A35" s="10" t="s">
        <v>172</v>
      </c>
      <c r="B35" s="210">
        <v>125</v>
      </c>
      <c r="C35" s="210">
        <v>742</v>
      </c>
      <c r="D35" s="210">
        <v>13</v>
      </c>
      <c r="E35" s="210">
        <v>5</v>
      </c>
      <c r="F35" s="210">
        <v>286</v>
      </c>
      <c r="G35" s="445">
        <f t="shared" si="1"/>
        <v>304</v>
      </c>
      <c r="H35" s="210">
        <f t="shared" si="2"/>
        <v>438</v>
      </c>
      <c r="I35" s="210">
        <v>212</v>
      </c>
      <c r="J35" s="210">
        <v>49</v>
      </c>
      <c r="K35" s="210">
        <v>7</v>
      </c>
      <c r="L35" s="445">
        <f t="shared" si="0"/>
        <v>268</v>
      </c>
      <c r="M35" s="599"/>
    </row>
    <row r="36" spans="1:13" ht="11.25" customHeight="1">
      <c r="A36" s="10" t="s">
        <v>136</v>
      </c>
      <c r="B36" s="210">
        <v>5221</v>
      </c>
      <c r="C36" s="210">
        <v>3823</v>
      </c>
      <c r="D36" s="210">
        <v>822</v>
      </c>
      <c r="E36" s="210">
        <v>952</v>
      </c>
      <c r="F36" s="210">
        <v>983</v>
      </c>
      <c r="G36" s="445">
        <f t="shared" si="1"/>
        <v>2757</v>
      </c>
      <c r="H36" s="210">
        <f t="shared" si="2"/>
        <v>1066</v>
      </c>
      <c r="I36" s="210">
        <v>923</v>
      </c>
      <c r="J36" s="210">
        <v>1338</v>
      </c>
      <c r="K36" s="210">
        <v>1072</v>
      </c>
      <c r="L36" s="445">
        <f t="shared" si="0"/>
        <v>3333</v>
      </c>
      <c r="M36" s="599"/>
    </row>
    <row r="37" spans="1:13" ht="11.25" customHeight="1">
      <c r="A37" s="10" t="s">
        <v>137</v>
      </c>
      <c r="B37" s="210">
        <v>2155</v>
      </c>
      <c r="C37" s="210">
        <v>1440</v>
      </c>
      <c r="D37" s="210">
        <v>278</v>
      </c>
      <c r="E37" s="210">
        <v>387</v>
      </c>
      <c r="F37" s="210">
        <v>345</v>
      </c>
      <c r="G37" s="445">
        <f t="shared" si="1"/>
        <v>1010</v>
      </c>
      <c r="H37" s="210">
        <f t="shared" si="2"/>
        <v>430</v>
      </c>
      <c r="I37" s="210">
        <v>353</v>
      </c>
      <c r="J37" s="210">
        <v>391</v>
      </c>
      <c r="K37" s="210">
        <v>397</v>
      </c>
      <c r="L37" s="445">
        <f t="shared" si="0"/>
        <v>1141</v>
      </c>
      <c r="M37" s="599"/>
    </row>
    <row r="38" spans="1:13" ht="11.25" customHeight="1">
      <c r="A38" s="10" t="s">
        <v>58</v>
      </c>
      <c r="B38" s="210">
        <v>3422</v>
      </c>
      <c r="C38" s="210">
        <v>3417</v>
      </c>
      <c r="D38" s="210">
        <v>868</v>
      </c>
      <c r="E38" s="210">
        <v>795</v>
      </c>
      <c r="F38" s="210">
        <v>817</v>
      </c>
      <c r="G38" s="445">
        <f t="shared" si="1"/>
        <v>2480</v>
      </c>
      <c r="H38" s="210">
        <f t="shared" si="2"/>
        <v>937</v>
      </c>
      <c r="I38" s="210">
        <v>776</v>
      </c>
      <c r="J38" s="210">
        <v>962</v>
      </c>
      <c r="K38" s="210">
        <v>893</v>
      </c>
      <c r="L38" s="445">
        <f t="shared" si="0"/>
        <v>2631</v>
      </c>
      <c r="M38" s="599"/>
    </row>
    <row r="39" spans="1:13" ht="11.25" customHeight="1">
      <c r="A39" s="10" t="s">
        <v>221</v>
      </c>
      <c r="B39" s="210">
        <v>35</v>
      </c>
      <c r="C39" s="210">
        <v>41</v>
      </c>
      <c r="D39" s="210">
        <v>13</v>
      </c>
      <c r="E39" s="210">
        <v>12</v>
      </c>
      <c r="F39" s="210">
        <v>8</v>
      </c>
      <c r="G39" s="445">
        <f t="shared" si="1"/>
        <v>33</v>
      </c>
      <c r="H39" s="210">
        <f t="shared" si="2"/>
        <v>8</v>
      </c>
      <c r="I39" s="210">
        <v>4</v>
      </c>
      <c r="J39" s="210">
        <v>10</v>
      </c>
      <c r="K39" s="210">
        <v>7</v>
      </c>
      <c r="L39" s="445">
        <f t="shared" si="0"/>
        <v>21</v>
      </c>
      <c r="M39" s="599"/>
    </row>
    <row r="40" spans="1:13" ht="11.25" customHeight="1">
      <c r="A40" s="10" t="s">
        <v>59</v>
      </c>
      <c r="B40" s="210">
        <v>1497</v>
      </c>
      <c r="C40" s="210">
        <v>964</v>
      </c>
      <c r="D40" s="210">
        <v>211</v>
      </c>
      <c r="E40" s="210">
        <v>282</v>
      </c>
      <c r="F40" s="210">
        <v>248</v>
      </c>
      <c r="G40" s="445">
        <f t="shared" si="1"/>
        <v>741</v>
      </c>
      <c r="H40" s="210">
        <f t="shared" si="2"/>
        <v>223</v>
      </c>
      <c r="I40" s="210">
        <v>252</v>
      </c>
      <c r="J40" s="210">
        <v>367</v>
      </c>
      <c r="K40" s="210">
        <v>404</v>
      </c>
      <c r="L40" s="445">
        <f t="shared" si="0"/>
        <v>1023</v>
      </c>
      <c r="M40" s="599"/>
    </row>
    <row r="41" spans="1:13" s="442" customFormat="1" ht="11.25" customHeight="1">
      <c r="A41" s="440" t="s">
        <v>138</v>
      </c>
      <c r="B41" s="228">
        <v>565</v>
      </c>
      <c r="C41" s="228">
        <v>119</v>
      </c>
      <c r="D41" s="228">
        <v>24</v>
      </c>
      <c r="E41" s="228">
        <v>37</v>
      </c>
      <c r="F41" s="228">
        <v>35</v>
      </c>
      <c r="G41" s="496">
        <f t="shared" si="1"/>
        <v>96</v>
      </c>
      <c r="H41" s="228">
        <f t="shared" si="2"/>
        <v>23</v>
      </c>
      <c r="I41" s="228">
        <v>50</v>
      </c>
      <c r="J41" s="228">
        <v>23</v>
      </c>
      <c r="K41" s="228">
        <v>33</v>
      </c>
      <c r="L41" s="496">
        <f t="shared" si="0"/>
        <v>106</v>
      </c>
      <c r="M41" s="441"/>
    </row>
    <row r="42" spans="1:13" s="442" customFormat="1" ht="11.25" customHeight="1">
      <c r="A42" s="443" t="s">
        <v>139</v>
      </c>
      <c r="B42" s="444">
        <v>637</v>
      </c>
      <c r="C42" s="444">
        <v>85</v>
      </c>
      <c r="D42" s="444">
        <v>27</v>
      </c>
      <c r="E42" s="444">
        <v>17</v>
      </c>
      <c r="F42" s="444">
        <v>26</v>
      </c>
      <c r="G42" s="545">
        <f t="shared" si="1"/>
        <v>70</v>
      </c>
      <c r="H42" s="444">
        <f t="shared" si="2"/>
        <v>15</v>
      </c>
      <c r="I42" s="444">
        <v>12</v>
      </c>
      <c r="J42" s="444">
        <v>27</v>
      </c>
      <c r="K42" s="444">
        <v>34</v>
      </c>
      <c r="L42" s="545">
        <f t="shared" si="0"/>
        <v>73</v>
      </c>
      <c r="M42" s="441"/>
    </row>
    <row r="43" spans="1:3" ht="16.5" customHeight="1">
      <c r="A43" s="78" t="s">
        <v>194</v>
      </c>
      <c r="B43" s="53"/>
      <c r="C43" s="53"/>
    </row>
    <row r="44" spans="1:3" ht="16.5" customHeight="1">
      <c r="A44" s="78" t="s">
        <v>185</v>
      </c>
      <c r="B44" s="53"/>
      <c r="C44" s="53"/>
    </row>
    <row r="45" ht="15.75">
      <c r="A45" s="27" t="s">
        <v>187</v>
      </c>
    </row>
  </sheetData>
  <sheetProtection/>
  <mergeCells count="6">
    <mergeCell ref="M1:M40"/>
    <mergeCell ref="A5:A6"/>
    <mergeCell ref="B5:B6"/>
    <mergeCell ref="C5:C6"/>
    <mergeCell ref="D5:H5"/>
    <mergeCell ref="I5:L5"/>
  </mergeCells>
  <printOptions/>
  <pageMargins left="0.25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4.28125" style="14" customWidth="1"/>
    <col min="2" max="3" width="10.7109375" style="14" customWidth="1"/>
    <col min="4" max="12" width="10.7109375" style="1" customWidth="1"/>
    <col min="13" max="13" width="3.8515625" style="14" customWidth="1"/>
    <col min="14" max="16384" width="9.140625" style="14" customWidth="1"/>
  </cols>
  <sheetData>
    <row r="1" spans="1:13" ht="18.75" customHeight="1">
      <c r="A1" s="21" t="s">
        <v>441</v>
      </c>
      <c r="B1" s="3"/>
      <c r="C1" s="3"/>
      <c r="D1" s="37"/>
      <c r="E1" s="37"/>
      <c r="F1" s="37"/>
      <c r="G1" s="37"/>
      <c r="H1" s="37"/>
      <c r="I1" s="37"/>
      <c r="J1" s="37"/>
      <c r="K1" s="37"/>
      <c r="L1" s="37"/>
      <c r="M1" s="680" t="s">
        <v>307</v>
      </c>
    </row>
    <row r="2" spans="1:13" ht="13.5" customHeight="1">
      <c r="A2" s="4"/>
      <c r="B2" s="3"/>
      <c r="C2" s="3"/>
      <c r="E2" s="200"/>
      <c r="F2" s="200"/>
      <c r="G2" s="200"/>
      <c r="H2" s="200"/>
      <c r="I2" s="28"/>
      <c r="J2" s="28"/>
      <c r="K2" s="80" t="s">
        <v>425</v>
      </c>
      <c r="L2" s="519"/>
      <c r="M2" s="680"/>
    </row>
    <row r="3" spans="1:13" ht="7.5" customHeight="1">
      <c r="A3" s="9"/>
      <c r="B3" s="3"/>
      <c r="C3" s="3"/>
      <c r="D3" s="64"/>
      <c r="E3" s="64"/>
      <c r="F3" s="64"/>
      <c r="G3" s="64"/>
      <c r="H3" s="64"/>
      <c r="I3" s="64"/>
      <c r="J3" s="64"/>
      <c r="K3" s="64"/>
      <c r="L3" s="64"/>
      <c r="M3" s="680"/>
    </row>
    <row r="4" spans="1:13" ht="14.25" customHeight="1">
      <c r="A4" s="678" t="s">
        <v>34</v>
      </c>
      <c r="B4" s="651" t="s">
        <v>252</v>
      </c>
      <c r="C4" s="594" t="s">
        <v>419</v>
      </c>
      <c r="D4" s="674" t="s">
        <v>422</v>
      </c>
      <c r="E4" s="675"/>
      <c r="F4" s="675"/>
      <c r="G4" s="675"/>
      <c r="H4" s="676"/>
      <c r="I4" s="656" t="s">
        <v>382</v>
      </c>
      <c r="J4" s="657"/>
      <c r="K4" s="657"/>
      <c r="L4" s="658"/>
      <c r="M4" s="680"/>
    </row>
    <row r="5" spans="1:13" ht="14.25" customHeight="1">
      <c r="A5" s="679"/>
      <c r="B5" s="673"/>
      <c r="C5" s="595"/>
      <c r="D5" s="23" t="s">
        <v>121</v>
      </c>
      <c r="E5" s="29" t="s">
        <v>123</v>
      </c>
      <c r="F5" s="63" t="s">
        <v>2</v>
      </c>
      <c r="G5" s="402" t="s">
        <v>415</v>
      </c>
      <c r="H5" s="63" t="s">
        <v>3</v>
      </c>
      <c r="I5" s="23" t="s">
        <v>121</v>
      </c>
      <c r="J5" s="29" t="s">
        <v>123</v>
      </c>
      <c r="K5" s="45" t="s">
        <v>2</v>
      </c>
      <c r="L5" s="403" t="s">
        <v>415</v>
      </c>
      <c r="M5" s="680"/>
    </row>
    <row r="6" spans="1:13" ht="12" customHeight="1">
      <c r="A6" s="38" t="s">
        <v>308</v>
      </c>
      <c r="B6" s="153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680"/>
    </row>
    <row r="7" spans="1:13" ht="12" customHeight="1">
      <c r="A7" s="10" t="s">
        <v>309</v>
      </c>
      <c r="B7" s="210">
        <v>1098</v>
      </c>
      <c r="C7" s="210">
        <v>993</v>
      </c>
      <c r="D7" s="210">
        <v>204</v>
      </c>
      <c r="E7" s="210">
        <v>247</v>
      </c>
      <c r="F7" s="210">
        <v>256</v>
      </c>
      <c r="G7" s="445">
        <f>SUM(D7:F7)</f>
        <v>707</v>
      </c>
      <c r="H7" s="210">
        <f aca="true" t="shared" si="0" ref="H7:H15">C7-G7</f>
        <v>286</v>
      </c>
      <c r="I7" s="210">
        <v>230</v>
      </c>
      <c r="J7" s="210">
        <v>275</v>
      </c>
      <c r="K7" s="210">
        <v>220</v>
      </c>
      <c r="L7" s="445">
        <f aca="true" t="shared" si="1" ref="L7:L42">I7+J7+K7</f>
        <v>725</v>
      </c>
      <c r="M7" s="680"/>
    </row>
    <row r="8" spans="1:13" ht="12" customHeight="1">
      <c r="A8" s="10" t="s">
        <v>310</v>
      </c>
      <c r="B8" s="210">
        <v>3122</v>
      </c>
      <c r="C8" s="210">
        <v>3120</v>
      </c>
      <c r="D8" s="210">
        <v>614</v>
      </c>
      <c r="E8" s="210">
        <v>861</v>
      </c>
      <c r="F8" s="210">
        <v>707</v>
      </c>
      <c r="G8" s="445">
        <f aca="true" t="shared" si="2" ref="G8:G42">SUM(D8:F8)</f>
        <v>2182</v>
      </c>
      <c r="H8" s="210">
        <f t="shared" si="0"/>
        <v>938</v>
      </c>
      <c r="I8" s="210">
        <v>648</v>
      </c>
      <c r="J8" s="210">
        <v>850</v>
      </c>
      <c r="K8" s="210">
        <v>770</v>
      </c>
      <c r="L8" s="445">
        <f t="shared" si="1"/>
        <v>2268</v>
      </c>
      <c r="M8" s="680"/>
    </row>
    <row r="9" spans="1:13" ht="12" customHeight="1">
      <c r="A9" s="10" t="s">
        <v>311</v>
      </c>
      <c r="B9" s="210">
        <v>576</v>
      </c>
      <c r="C9" s="210">
        <v>803</v>
      </c>
      <c r="D9" s="210">
        <v>198</v>
      </c>
      <c r="E9" s="210">
        <v>340</v>
      </c>
      <c r="F9" s="210">
        <v>153</v>
      </c>
      <c r="G9" s="445">
        <f t="shared" si="2"/>
        <v>691</v>
      </c>
      <c r="H9" s="210">
        <f t="shared" si="0"/>
        <v>112</v>
      </c>
      <c r="I9" s="210">
        <v>172</v>
      </c>
      <c r="J9" s="210">
        <v>265</v>
      </c>
      <c r="K9" s="210">
        <v>206</v>
      </c>
      <c r="L9" s="445">
        <f t="shared" si="1"/>
        <v>643</v>
      </c>
      <c r="M9" s="680"/>
    </row>
    <row r="10" spans="1:13" ht="12" customHeight="1">
      <c r="A10" s="10" t="s">
        <v>312</v>
      </c>
      <c r="B10" s="210">
        <v>286</v>
      </c>
      <c r="C10" s="210">
        <v>686</v>
      </c>
      <c r="D10" s="210">
        <v>126</v>
      </c>
      <c r="E10" s="210">
        <v>53</v>
      </c>
      <c r="F10" s="210">
        <v>140</v>
      </c>
      <c r="G10" s="445">
        <f t="shared" si="2"/>
        <v>319</v>
      </c>
      <c r="H10" s="210">
        <f t="shared" si="0"/>
        <v>367</v>
      </c>
      <c r="I10" s="210">
        <v>46</v>
      </c>
      <c r="J10" s="210">
        <v>76</v>
      </c>
      <c r="K10" s="210">
        <v>59</v>
      </c>
      <c r="L10" s="445">
        <f t="shared" si="1"/>
        <v>181</v>
      </c>
      <c r="M10" s="680"/>
    </row>
    <row r="11" spans="1:13" ht="12" customHeight="1">
      <c r="A11" s="10" t="s">
        <v>61</v>
      </c>
      <c r="B11" s="210">
        <v>2182</v>
      </c>
      <c r="C11" s="210">
        <f>'Table 13'!C30-SUM('Table 13'!C31:C42)-SUM(C7:C10)</f>
        <v>2055</v>
      </c>
      <c r="D11" s="210">
        <f>'Table 13'!D30-SUM('Table 13'!D31:D42)-SUM(D7:D10)</f>
        <v>485</v>
      </c>
      <c r="E11" s="210">
        <f>'Table 13'!E30-SUM('Table 13'!E31:E42)-SUM(E7:E10)</f>
        <v>434</v>
      </c>
      <c r="F11" s="210">
        <f>'Table 13'!F30-SUM('Table 13'!F31:F42)-SUM(F7:F10)</f>
        <v>600</v>
      </c>
      <c r="G11" s="445">
        <f t="shared" si="2"/>
        <v>1519</v>
      </c>
      <c r="H11" s="210">
        <f t="shared" si="0"/>
        <v>536</v>
      </c>
      <c r="I11" s="210">
        <f>'Table 13'!I30-SUM('Table 13'!I31:I42)-SUM(I7:I10)</f>
        <v>688</v>
      </c>
      <c r="J11" s="210">
        <f>'Table 13'!J30-SUM('Table 13'!J31:J42)-SUM(J7:J10)</f>
        <v>522</v>
      </c>
      <c r="K11" s="210">
        <f>'Table 13'!K30-SUM('Table 13'!K31:K42)-SUM(K7:K10)</f>
        <v>835</v>
      </c>
      <c r="L11" s="445">
        <f t="shared" si="1"/>
        <v>2045</v>
      </c>
      <c r="M11" s="680"/>
    </row>
    <row r="12" spans="1:13" ht="12" customHeight="1">
      <c r="A12" s="15" t="s">
        <v>127</v>
      </c>
      <c r="B12" s="222">
        <v>16986</v>
      </c>
      <c r="C12" s="222">
        <v>14799</v>
      </c>
      <c r="D12" s="222">
        <v>3504</v>
      </c>
      <c r="E12" s="222">
        <v>4016</v>
      </c>
      <c r="F12" s="222">
        <v>3177</v>
      </c>
      <c r="G12" s="222">
        <f t="shared" si="2"/>
        <v>10697</v>
      </c>
      <c r="H12" s="222">
        <f t="shared" si="0"/>
        <v>4102</v>
      </c>
      <c r="I12" s="222">
        <v>3699</v>
      </c>
      <c r="J12" s="222">
        <v>3917</v>
      </c>
      <c r="K12" s="222">
        <v>4729</v>
      </c>
      <c r="L12" s="222">
        <f t="shared" si="1"/>
        <v>12345</v>
      </c>
      <c r="M12" s="680"/>
    </row>
    <row r="13" spans="1:13" ht="12" customHeight="1">
      <c r="A13" s="10" t="s">
        <v>313</v>
      </c>
      <c r="B13" s="210">
        <v>144</v>
      </c>
      <c r="C13" s="210">
        <v>123</v>
      </c>
      <c r="D13" s="210">
        <v>31</v>
      </c>
      <c r="E13" s="210">
        <v>56</v>
      </c>
      <c r="F13" s="210">
        <v>9</v>
      </c>
      <c r="G13" s="445">
        <f t="shared" si="2"/>
        <v>96</v>
      </c>
      <c r="H13" s="210">
        <f t="shared" si="0"/>
        <v>27</v>
      </c>
      <c r="I13" s="210">
        <v>17</v>
      </c>
      <c r="J13" s="210">
        <v>10</v>
      </c>
      <c r="K13" s="210">
        <v>12</v>
      </c>
      <c r="L13" s="445">
        <f t="shared" si="1"/>
        <v>39</v>
      </c>
      <c r="M13" s="680"/>
    </row>
    <row r="14" spans="1:13" ht="12" customHeight="1">
      <c r="A14" s="10" t="s">
        <v>314</v>
      </c>
      <c r="B14" s="210">
        <v>131</v>
      </c>
      <c r="C14" s="210">
        <v>20</v>
      </c>
      <c r="D14" s="210">
        <v>3</v>
      </c>
      <c r="E14" s="210">
        <v>1</v>
      </c>
      <c r="F14" s="210">
        <v>7</v>
      </c>
      <c r="G14" s="445">
        <f t="shared" si="2"/>
        <v>11</v>
      </c>
      <c r="H14" s="210">
        <f t="shared" si="0"/>
        <v>9</v>
      </c>
      <c r="I14" s="210">
        <v>6</v>
      </c>
      <c r="J14" s="210">
        <v>3</v>
      </c>
      <c r="K14" s="210">
        <v>6</v>
      </c>
      <c r="L14" s="445">
        <f t="shared" si="1"/>
        <v>15</v>
      </c>
      <c r="M14" s="680"/>
    </row>
    <row r="15" spans="1:13" ht="12" customHeight="1">
      <c r="A15" s="10" t="s">
        <v>315</v>
      </c>
      <c r="B15" s="210">
        <v>961</v>
      </c>
      <c r="C15" s="210">
        <v>834</v>
      </c>
      <c r="D15" s="210">
        <v>173</v>
      </c>
      <c r="E15" s="210">
        <v>161</v>
      </c>
      <c r="F15" s="210">
        <v>263</v>
      </c>
      <c r="G15" s="445">
        <f t="shared" si="2"/>
        <v>597</v>
      </c>
      <c r="H15" s="210">
        <f t="shared" si="0"/>
        <v>237</v>
      </c>
      <c r="I15" s="210">
        <v>177</v>
      </c>
      <c r="J15" s="210">
        <v>114</v>
      </c>
      <c r="K15" s="210">
        <v>345</v>
      </c>
      <c r="L15" s="445">
        <f t="shared" si="1"/>
        <v>636</v>
      </c>
      <c r="M15" s="680"/>
    </row>
    <row r="16" spans="1:13" s="495" customFormat="1" ht="12" customHeight="1">
      <c r="A16" s="440" t="s">
        <v>316</v>
      </c>
      <c r="B16" s="228">
        <v>395</v>
      </c>
      <c r="C16" s="224">
        <v>0</v>
      </c>
      <c r="D16" s="224">
        <v>0</v>
      </c>
      <c r="E16" s="224">
        <v>0</v>
      </c>
      <c r="F16" s="224">
        <v>0</v>
      </c>
      <c r="G16" s="224">
        <f>B16-F16</f>
        <v>395</v>
      </c>
      <c r="H16" s="224">
        <v>0</v>
      </c>
      <c r="I16" s="224">
        <v>0</v>
      </c>
      <c r="J16" s="224">
        <v>0</v>
      </c>
      <c r="K16" s="224">
        <v>0</v>
      </c>
      <c r="L16" s="546">
        <f t="shared" si="1"/>
        <v>0</v>
      </c>
      <c r="M16" s="680"/>
    </row>
    <row r="17" spans="1:13" s="495" customFormat="1" ht="12" customHeight="1">
      <c r="A17" s="440" t="s">
        <v>317</v>
      </c>
      <c r="B17" s="228">
        <v>213</v>
      </c>
      <c r="C17" s="228">
        <v>5</v>
      </c>
      <c r="D17" s="224">
        <v>0</v>
      </c>
      <c r="E17" s="228">
        <v>2</v>
      </c>
      <c r="F17" s="228">
        <v>2</v>
      </c>
      <c r="G17" s="496">
        <f t="shared" si="2"/>
        <v>4</v>
      </c>
      <c r="H17" s="228">
        <f>C17-G17</f>
        <v>1</v>
      </c>
      <c r="I17" s="224">
        <v>0</v>
      </c>
      <c r="J17" s="228">
        <v>67</v>
      </c>
      <c r="K17" s="228">
        <v>260</v>
      </c>
      <c r="L17" s="496">
        <f t="shared" si="1"/>
        <v>327</v>
      </c>
      <c r="M17" s="680"/>
    </row>
    <row r="18" spans="1:13" ht="12" customHeight="1">
      <c r="A18" s="10" t="s">
        <v>318</v>
      </c>
      <c r="B18" s="210">
        <v>1038</v>
      </c>
      <c r="C18" s="210">
        <v>1089</v>
      </c>
      <c r="D18" s="210">
        <v>241</v>
      </c>
      <c r="E18" s="210">
        <v>484</v>
      </c>
      <c r="F18" s="210">
        <v>82</v>
      </c>
      <c r="G18" s="445">
        <f t="shared" si="2"/>
        <v>807</v>
      </c>
      <c r="H18" s="210">
        <f>C18-G18</f>
        <v>282</v>
      </c>
      <c r="I18" s="210">
        <v>268</v>
      </c>
      <c r="J18" s="210">
        <v>394</v>
      </c>
      <c r="K18" s="210">
        <v>339</v>
      </c>
      <c r="L18" s="445">
        <f t="shared" si="1"/>
        <v>1001</v>
      </c>
      <c r="M18" s="680"/>
    </row>
    <row r="19" spans="1:13" ht="12" customHeight="1">
      <c r="A19" s="10" t="s">
        <v>319</v>
      </c>
      <c r="B19" s="210">
        <v>657</v>
      </c>
      <c r="C19" s="210">
        <v>543</v>
      </c>
      <c r="D19" s="210">
        <v>128</v>
      </c>
      <c r="E19" s="210">
        <v>158</v>
      </c>
      <c r="F19" s="210">
        <v>134</v>
      </c>
      <c r="G19" s="445">
        <f t="shared" si="2"/>
        <v>420</v>
      </c>
      <c r="H19" s="210">
        <f>C19-G19</f>
        <v>123</v>
      </c>
      <c r="I19" s="210">
        <v>108</v>
      </c>
      <c r="J19" s="210">
        <v>180</v>
      </c>
      <c r="K19" s="210">
        <v>127</v>
      </c>
      <c r="L19" s="445">
        <f t="shared" si="1"/>
        <v>415</v>
      </c>
      <c r="M19" s="680"/>
    </row>
    <row r="20" spans="1:13" ht="12" customHeight="1">
      <c r="A20" s="10" t="s">
        <v>320</v>
      </c>
      <c r="B20" s="210">
        <v>62</v>
      </c>
      <c r="C20" s="210">
        <v>53</v>
      </c>
      <c r="D20" s="210">
        <v>27</v>
      </c>
      <c r="E20" s="210">
        <v>26</v>
      </c>
      <c r="F20" s="224">
        <v>0</v>
      </c>
      <c r="G20" s="445">
        <f t="shared" si="2"/>
        <v>53</v>
      </c>
      <c r="H20" s="224">
        <v>0</v>
      </c>
      <c r="I20" s="224">
        <v>0</v>
      </c>
      <c r="J20" s="210">
        <v>26</v>
      </c>
      <c r="K20" s="210">
        <v>28</v>
      </c>
      <c r="L20" s="445">
        <f t="shared" si="1"/>
        <v>54</v>
      </c>
      <c r="M20" s="680"/>
    </row>
    <row r="21" spans="1:13" ht="12" customHeight="1">
      <c r="A21" s="10" t="s">
        <v>321</v>
      </c>
      <c r="B21" s="210">
        <v>295</v>
      </c>
      <c r="C21" s="210">
        <v>174</v>
      </c>
      <c r="D21" s="210">
        <v>30</v>
      </c>
      <c r="E21" s="210">
        <v>54</v>
      </c>
      <c r="F21" s="210">
        <v>29</v>
      </c>
      <c r="G21" s="445">
        <f t="shared" si="2"/>
        <v>113</v>
      </c>
      <c r="H21" s="210">
        <f aca="true" t="shared" si="3" ref="H21:H42">C21-G21</f>
        <v>61</v>
      </c>
      <c r="I21" s="210">
        <v>34</v>
      </c>
      <c r="J21" s="210">
        <v>57</v>
      </c>
      <c r="K21" s="210">
        <v>60</v>
      </c>
      <c r="L21" s="445">
        <f t="shared" si="1"/>
        <v>151</v>
      </c>
      <c r="M21" s="680"/>
    </row>
    <row r="22" spans="1:13" ht="12" customHeight="1">
      <c r="A22" s="10" t="s">
        <v>322</v>
      </c>
      <c r="B22" s="210">
        <v>190</v>
      </c>
      <c r="C22" s="210">
        <v>268</v>
      </c>
      <c r="D22" s="210">
        <v>170</v>
      </c>
      <c r="E22" s="210">
        <v>23</v>
      </c>
      <c r="F22" s="210">
        <v>28</v>
      </c>
      <c r="G22" s="445">
        <f t="shared" si="2"/>
        <v>221</v>
      </c>
      <c r="H22" s="210">
        <f t="shared" si="3"/>
        <v>47</v>
      </c>
      <c r="I22" s="210">
        <v>88</v>
      </c>
      <c r="J22" s="210">
        <v>9</v>
      </c>
      <c r="K22" s="210">
        <v>13</v>
      </c>
      <c r="L22" s="445">
        <f t="shared" si="1"/>
        <v>110</v>
      </c>
      <c r="M22" s="680"/>
    </row>
    <row r="23" spans="1:13" ht="12" customHeight="1">
      <c r="A23" s="10" t="s">
        <v>323</v>
      </c>
      <c r="B23" s="210">
        <v>119</v>
      </c>
      <c r="C23" s="210">
        <v>150</v>
      </c>
      <c r="D23" s="210">
        <v>17</v>
      </c>
      <c r="E23" s="210">
        <v>30</v>
      </c>
      <c r="F23" s="210">
        <v>59</v>
      </c>
      <c r="G23" s="445">
        <f t="shared" si="2"/>
        <v>106</v>
      </c>
      <c r="H23" s="210">
        <f t="shared" si="3"/>
        <v>44</v>
      </c>
      <c r="I23" s="210">
        <v>18</v>
      </c>
      <c r="J23" s="210">
        <v>28</v>
      </c>
      <c r="K23" s="210">
        <v>32</v>
      </c>
      <c r="L23" s="445">
        <f t="shared" si="1"/>
        <v>78</v>
      </c>
      <c r="M23" s="680"/>
    </row>
    <row r="24" spans="1:13" ht="12" customHeight="1">
      <c r="A24" s="10" t="s">
        <v>324</v>
      </c>
      <c r="B24" s="210">
        <v>576</v>
      </c>
      <c r="C24" s="210">
        <v>144</v>
      </c>
      <c r="D24" s="210">
        <v>92</v>
      </c>
      <c r="E24" s="210">
        <v>28</v>
      </c>
      <c r="F24" s="210">
        <v>15</v>
      </c>
      <c r="G24" s="445">
        <f t="shared" si="2"/>
        <v>135</v>
      </c>
      <c r="H24" s="210">
        <f t="shared" si="3"/>
        <v>9</v>
      </c>
      <c r="I24" s="228">
        <v>76</v>
      </c>
      <c r="J24" s="228">
        <v>57</v>
      </c>
      <c r="K24" s="228">
        <v>222</v>
      </c>
      <c r="L24" s="496">
        <f t="shared" si="1"/>
        <v>355</v>
      </c>
      <c r="M24" s="680"/>
    </row>
    <row r="25" spans="1:13" ht="12" customHeight="1">
      <c r="A25" s="10" t="s">
        <v>325</v>
      </c>
      <c r="B25" s="210">
        <v>10723</v>
      </c>
      <c r="C25" s="210">
        <v>10236</v>
      </c>
      <c r="D25" s="210">
        <v>2346</v>
      </c>
      <c r="E25" s="210">
        <v>2789</v>
      </c>
      <c r="F25" s="210">
        <v>2317</v>
      </c>
      <c r="G25" s="445">
        <f t="shared" si="2"/>
        <v>7452</v>
      </c>
      <c r="H25" s="210">
        <f t="shared" si="3"/>
        <v>2784</v>
      </c>
      <c r="I25" s="210">
        <v>2652</v>
      </c>
      <c r="J25" s="210">
        <v>2685</v>
      </c>
      <c r="K25" s="210">
        <v>2995</v>
      </c>
      <c r="L25" s="445">
        <f t="shared" si="1"/>
        <v>8332</v>
      </c>
      <c r="M25" s="680"/>
    </row>
    <row r="26" spans="1:13" ht="12" customHeight="1">
      <c r="A26" s="10" t="s">
        <v>326</v>
      </c>
      <c r="B26" s="210">
        <v>299</v>
      </c>
      <c r="C26" s="210">
        <v>307</v>
      </c>
      <c r="D26" s="210">
        <v>114</v>
      </c>
      <c r="E26" s="210">
        <v>60</v>
      </c>
      <c r="F26" s="210">
        <v>54</v>
      </c>
      <c r="G26" s="445">
        <f t="shared" si="2"/>
        <v>228</v>
      </c>
      <c r="H26" s="210">
        <f t="shared" si="3"/>
        <v>79</v>
      </c>
      <c r="I26" s="210">
        <v>62</v>
      </c>
      <c r="J26" s="210">
        <v>44</v>
      </c>
      <c r="K26" s="210">
        <v>99</v>
      </c>
      <c r="L26" s="445">
        <f t="shared" si="1"/>
        <v>205</v>
      </c>
      <c r="M26" s="680"/>
    </row>
    <row r="27" spans="1:13" ht="12" customHeight="1">
      <c r="A27" s="10" t="s">
        <v>327</v>
      </c>
      <c r="B27" s="210">
        <v>129</v>
      </c>
      <c r="C27" s="210">
        <v>31</v>
      </c>
      <c r="D27" s="210">
        <v>4</v>
      </c>
      <c r="E27" s="210">
        <v>10</v>
      </c>
      <c r="F27" s="210">
        <v>7</v>
      </c>
      <c r="G27" s="445">
        <f t="shared" si="2"/>
        <v>21</v>
      </c>
      <c r="H27" s="210">
        <f t="shared" si="3"/>
        <v>10</v>
      </c>
      <c r="I27" s="210">
        <v>13</v>
      </c>
      <c r="J27" s="210">
        <v>1</v>
      </c>
      <c r="K27" s="210">
        <v>33</v>
      </c>
      <c r="L27" s="445">
        <f t="shared" si="1"/>
        <v>47</v>
      </c>
      <c r="M27" s="680"/>
    </row>
    <row r="28" spans="1:13" ht="12" customHeight="1">
      <c r="A28" s="155" t="s">
        <v>328</v>
      </c>
      <c r="B28" s="210">
        <v>226</v>
      </c>
      <c r="C28" s="210">
        <v>235</v>
      </c>
      <c r="D28" s="210">
        <v>44</v>
      </c>
      <c r="E28" s="224">
        <v>0</v>
      </c>
      <c r="F28" s="224">
        <v>0</v>
      </c>
      <c r="G28" s="445">
        <f t="shared" si="2"/>
        <v>44</v>
      </c>
      <c r="H28" s="210">
        <f t="shared" si="3"/>
        <v>191</v>
      </c>
      <c r="I28" s="210">
        <v>72</v>
      </c>
      <c r="J28" s="210">
        <v>7</v>
      </c>
      <c r="K28" s="210">
        <v>33</v>
      </c>
      <c r="L28" s="445">
        <f t="shared" si="1"/>
        <v>112</v>
      </c>
      <c r="M28" s="680"/>
    </row>
    <row r="29" spans="1:13" ht="12" customHeight="1">
      <c r="A29" s="10" t="s">
        <v>329</v>
      </c>
      <c r="B29" s="210">
        <v>125</v>
      </c>
      <c r="C29" s="210">
        <v>129</v>
      </c>
      <c r="D29" s="210">
        <v>4</v>
      </c>
      <c r="E29" s="210">
        <v>1</v>
      </c>
      <c r="F29" s="239">
        <v>45</v>
      </c>
      <c r="G29" s="446">
        <f t="shared" si="2"/>
        <v>50</v>
      </c>
      <c r="H29" s="210">
        <f t="shared" si="3"/>
        <v>79</v>
      </c>
      <c r="I29" s="210">
        <v>22</v>
      </c>
      <c r="J29" s="210">
        <v>1</v>
      </c>
      <c r="K29" s="210">
        <v>16</v>
      </c>
      <c r="L29" s="445">
        <f t="shared" si="1"/>
        <v>39</v>
      </c>
      <c r="M29" s="680"/>
    </row>
    <row r="30" spans="1:13" ht="11.25" customHeight="1">
      <c r="A30" s="10" t="s">
        <v>61</v>
      </c>
      <c r="B30" s="210">
        <v>703</v>
      </c>
      <c r="C30" s="210">
        <f>C12-SUM(C13:C29)</f>
        <v>458</v>
      </c>
      <c r="D30" s="210">
        <f>D12-SUM(D13:D29)</f>
        <v>80</v>
      </c>
      <c r="E30" s="210">
        <f>E12-SUM(E13:E29)</f>
        <v>133</v>
      </c>
      <c r="F30" s="210">
        <f>F12-SUM(F13:F29)</f>
        <v>126</v>
      </c>
      <c r="G30" s="445">
        <f t="shared" si="2"/>
        <v>339</v>
      </c>
      <c r="H30" s="210">
        <f t="shared" si="3"/>
        <v>119</v>
      </c>
      <c r="I30" s="210">
        <f>I12-SUM(I13:I29)</f>
        <v>86</v>
      </c>
      <c r="J30" s="210">
        <f>J12-SUM(J13:J29)</f>
        <v>234</v>
      </c>
      <c r="K30" s="210">
        <f>K12-SUM(K13:K29)</f>
        <v>109</v>
      </c>
      <c r="L30" s="445">
        <f t="shared" si="1"/>
        <v>429</v>
      </c>
      <c r="M30" s="680"/>
    </row>
    <row r="31" spans="1:13" ht="12" customHeight="1">
      <c r="A31" s="15" t="s">
        <v>128</v>
      </c>
      <c r="B31" s="222">
        <v>6737</v>
      </c>
      <c r="C31" s="222">
        <v>5883</v>
      </c>
      <c r="D31" s="222">
        <v>1276</v>
      </c>
      <c r="E31" s="222">
        <v>1425</v>
      </c>
      <c r="F31" s="222">
        <v>1604</v>
      </c>
      <c r="G31" s="222">
        <f t="shared" si="2"/>
        <v>4305</v>
      </c>
      <c r="H31" s="222">
        <f t="shared" si="3"/>
        <v>1578</v>
      </c>
      <c r="I31" s="222">
        <v>1705</v>
      </c>
      <c r="J31" s="222">
        <v>1554</v>
      </c>
      <c r="K31" s="222">
        <v>1638</v>
      </c>
      <c r="L31" s="222">
        <f t="shared" si="1"/>
        <v>4897</v>
      </c>
      <c r="M31" s="680"/>
    </row>
    <row r="32" spans="1:13" ht="12" customHeight="1">
      <c r="A32" s="10" t="s">
        <v>330</v>
      </c>
      <c r="B32" s="210">
        <v>2121</v>
      </c>
      <c r="C32" s="210">
        <v>1772</v>
      </c>
      <c r="D32" s="210">
        <v>335</v>
      </c>
      <c r="E32" s="210">
        <v>376</v>
      </c>
      <c r="F32" s="210">
        <v>516</v>
      </c>
      <c r="G32" s="445">
        <f t="shared" si="2"/>
        <v>1227</v>
      </c>
      <c r="H32" s="210">
        <f t="shared" si="3"/>
        <v>545</v>
      </c>
      <c r="I32" s="210">
        <v>549</v>
      </c>
      <c r="J32" s="210">
        <v>375</v>
      </c>
      <c r="K32" s="210">
        <v>350</v>
      </c>
      <c r="L32" s="445">
        <f t="shared" si="1"/>
        <v>1274</v>
      </c>
      <c r="M32" s="680"/>
    </row>
    <row r="33" spans="1:13" ht="12" customHeight="1">
      <c r="A33" s="10" t="s">
        <v>331</v>
      </c>
      <c r="B33" s="210">
        <v>502</v>
      </c>
      <c r="C33" s="210">
        <v>587</v>
      </c>
      <c r="D33" s="210">
        <v>45</v>
      </c>
      <c r="E33" s="210">
        <v>332</v>
      </c>
      <c r="F33" s="210">
        <v>105</v>
      </c>
      <c r="G33" s="445">
        <f t="shared" si="2"/>
        <v>482</v>
      </c>
      <c r="H33" s="210">
        <f t="shared" si="3"/>
        <v>105</v>
      </c>
      <c r="I33" s="210">
        <v>71</v>
      </c>
      <c r="J33" s="210">
        <v>76</v>
      </c>
      <c r="K33" s="210">
        <v>103</v>
      </c>
      <c r="L33" s="445">
        <f t="shared" si="1"/>
        <v>250</v>
      </c>
      <c r="M33" s="680"/>
    </row>
    <row r="34" spans="1:15" ht="12" customHeight="1">
      <c r="A34" s="10" t="s">
        <v>332</v>
      </c>
      <c r="B34" s="210">
        <v>225</v>
      </c>
      <c r="C34" s="210">
        <v>333</v>
      </c>
      <c r="D34" s="210">
        <v>95</v>
      </c>
      <c r="E34" s="210">
        <v>77</v>
      </c>
      <c r="F34" s="210">
        <v>78</v>
      </c>
      <c r="G34" s="445">
        <f t="shared" si="2"/>
        <v>250</v>
      </c>
      <c r="H34" s="210">
        <f t="shared" si="3"/>
        <v>83</v>
      </c>
      <c r="I34" s="210">
        <v>109</v>
      </c>
      <c r="J34" s="210">
        <v>138</v>
      </c>
      <c r="K34" s="210">
        <v>129</v>
      </c>
      <c r="L34" s="445">
        <f t="shared" si="1"/>
        <v>376</v>
      </c>
      <c r="M34" s="680"/>
      <c r="N34" s="498"/>
      <c r="O34" s="513"/>
    </row>
    <row r="35" spans="1:13" ht="12" customHeight="1">
      <c r="A35" s="10" t="s">
        <v>333</v>
      </c>
      <c r="B35" s="210">
        <v>68</v>
      </c>
      <c r="C35" s="210">
        <v>46</v>
      </c>
      <c r="D35" s="210">
        <v>5</v>
      </c>
      <c r="E35" s="210">
        <v>19</v>
      </c>
      <c r="F35" s="210">
        <v>8</v>
      </c>
      <c r="G35" s="445">
        <f t="shared" si="2"/>
        <v>32</v>
      </c>
      <c r="H35" s="210">
        <f t="shared" si="3"/>
        <v>14</v>
      </c>
      <c r="I35" s="210">
        <v>7</v>
      </c>
      <c r="J35" s="210">
        <v>12</v>
      </c>
      <c r="K35" s="210">
        <v>24</v>
      </c>
      <c r="L35" s="445">
        <f t="shared" si="1"/>
        <v>43</v>
      </c>
      <c r="M35" s="680"/>
    </row>
    <row r="36" spans="1:13" ht="12" customHeight="1">
      <c r="A36" s="10" t="s">
        <v>334</v>
      </c>
      <c r="B36" s="210">
        <v>96</v>
      </c>
      <c r="C36" s="210">
        <v>73</v>
      </c>
      <c r="D36" s="210">
        <v>15</v>
      </c>
      <c r="E36" s="210">
        <v>14</v>
      </c>
      <c r="F36" s="210">
        <v>21</v>
      </c>
      <c r="G36" s="445">
        <f t="shared" si="2"/>
        <v>50</v>
      </c>
      <c r="H36" s="210">
        <f t="shared" si="3"/>
        <v>23</v>
      </c>
      <c r="I36" s="210">
        <v>23</v>
      </c>
      <c r="J36" s="210">
        <v>16</v>
      </c>
      <c r="K36" s="210">
        <v>18</v>
      </c>
      <c r="L36" s="445">
        <f t="shared" si="1"/>
        <v>57</v>
      </c>
      <c r="M36" s="680"/>
    </row>
    <row r="37" spans="1:13" ht="12" customHeight="1">
      <c r="A37" s="10" t="s">
        <v>335</v>
      </c>
      <c r="B37" s="210">
        <v>2990</v>
      </c>
      <c r="C37" s="210">
        <v>2576</v>
      </c>
      <c r="D37" s="210">
        <v>708</v>
      </c>
      <c r="E37" s="210">
        <v>509</v>
      </c>
      <c r="F37" s="210">
        <v>698</v>
      </c>
      <c r="G37" s="445">
        <f t="shared" si="2"/>
        <v>1915</v>
      </c>
      <c r="H37" s="210">
        <f t="shared" si="3"/>
        <v>661</v>
      </c>
      <c r="I37" s="210">
        <v>844</v>
      </c>
      <c r="J37" s="210">
        <v>868</v>
      </c>
      <c r="K37" s="210">
        <v>923</v>
      </c>
      <c r="L37" s="445">
        <f t="shared" si="1"/>
        <v>2635</v>
      </c>
      <c r="M37" s="680"/>
    </row>
    <row r="38" spans="1:13" ht="12" customHeight="1">
      <c r="A38" s="10" t="s">
        <v>61</v>
      </c>
      <c r="B38" s="210">
        <v>735</v>
      </c>
      <c r="C38" s="210">
        <f>C31-SUM(C32:C37)</f>
        <v>496</v>
      </c>
      <c r="D38" s="210">
        <f>D31-SUM(D32:D37)</f>
        <v>73</v>
      </c>
      <c r="E38" s="210">
        <f>E31-SUM(E32:E37)</f>
        <v>98</v>
      </c>
      <c r="F38" s="210">
        <f>F31-SUM(F32:F37)</f>
        <v>178</v>
      </c>
      <c r="G38" s="445">
        <f t="shared" si="2"/>
        <v>349</v>
      </c>
      <c r="H38" s="210">
        <f t="shared" si="3"/>
        <v>147</v>
      </c>
      <c r="I38" s="210">
        <f>I31-SUM(I32:I37)</f>
        <v>102</v>
      </c>
      <c r="J38" s="210">
        <f>J31-SUM(J32:J37)</f>
        <v>69</v>
      </c>
      <c r="K38" s="210">
        <f>K31-SUM(K32:K37)</f>
        <v>91</v>
      </c>
      <c r="L38" s="445">
        <f t="shared" si="1"/>
        <v>262</v>
      </c>
      <c r="M38" s="680"/>
    </row>
    <row r="39" spans="1:13" ht="12" customHeight="1">
      <c r="A39" s="15" t="s">
        <v>129</v>
      </c>
      <c r="B39" s="222">
        <v>4760</v>
      </c>
      <c r="C39" s="222">
        <v>4753</v>
      </c>
      <c r="D39" s="222">
        <v>1135</v>
      </c>
      <c r="E39" s="222">
        <v>1336</v>
      </c>
      <c r="F39" s="222">
        <v>1247</v>
      </c>
      <c r="G39" s="222">
        <f t="shared" si="2"/>
        <v>3718</v>
      </c>
      <c r="H39" s="222">
        <f t="shared" si="3"/>
        <v>1035</v>
      </c>
      <c r="I39" s="222">
        <v>1401</v>
      </c>
      <c r="J39" s="222">
        <v>1488</v>
      </c>
      <c r="K39" s="222">
        <v>1524</v>
      </c>
      <c r="L39" s="222">
        <f t="shared" si="1"/>
        <v>4413</v>
      </c>
      <c r="M39" s="680"/>
    </row>
    <row r="40" spans="1:13" ht="11.25" customHeight="1">
      <c r="A40" s="10" t="s">
        <v>336</v>
      </c>
      <c r="B40" s="210">
        <v>3201</v>
      </c>
      <c r="C40" s="210">
        <v>3344</v>
      </c>
      <c r="D40" s="210">
        <v>755</v>
      </c>
      <c r="E40" s="210">
        <v>994</v>
      </c>
      <c r="F40" s="210">
        <v>880</v>
      </c>
      <c r="G40" s="445">
        <f t="shared" si="2"/>
        <v>2629</v>
      </c>
      <c r="H40" s="210">
        <f t="shared" si="3"/>
        <v>715</v>
      </c>
      <c r="I40" s="210">
        <v>967</v>
      </c>
      <c r="J40" s="210">
        <v>1036</v>
      </c>
      <c r="K40" s="210">
        <v>1112</v>
      </c>
      <c r="L40" s="445">
        <f t="shared" si="1"/>
        <v>3115</v>
      </c>
      <c r="M40" s="680"/>
    </row>
    <row r="41" spans="1:13" ht="12" customHeight="1">
      <c r="A41" s="10" t="s">
        <v>337</v>
      </c>
      <c r="B41" s="210">
        <v>1515</v>
      </c>
      <c r="C41" s="210">
        <v>1377</v>
      </c>
      <c r="D41" s="210">
        <v>359</v>
      </c>
      <c r="E41" s="210">
        <v>334</v>
      </c>
      <c r="F41" s="210">
        <v>366</v>
      </c>
      <c r="G41" s="445">
        <f t="shared" si="2"/>
        <v>1059</v>
      </c>
      <c r="H41" s="210">
        <f t="shared" si="3"/>
        <v>318</v>
      </c>
      <c r="I41" s="210">
        <v>434</v>
      </c>
      <c r="J41" s="210">
        <v>452</v>
      </c>
      <c r="K41" s="210">
        <v>412</v>
      </c>
      <c r="L41" s="445">
        <f t="shared" si="1"/>
        <v>1298</v>
      </c>
      <c r="M41" s="680"/>
    </row>
    <row r="42" spans="1:13" ht="12" customHeight="1">
      <c r="A42" s="11" t="s">
        <v>61</v>
      </c>
      <c r="B42" s="223">
        <v>44</v>
      </c>
      <c r="C42" s="223">
        <v>32</v>
      </c>
      <c r="D42" s="223">
        <v>21</v>
      </c>
      <c r="E42" s="223">
        <v>8</v>
      </c>
      <c r="F42" s="223">
        <v>1</v>
      </c>
      <c r="G42" s="447">
        <f t="shared" si="2"/>
        <v>30</v>
      </c>
      <c r="H42" s="223">
        <f t="shared" si="3"/>
        <v>2</v>
      </c>
      <c r="I42" s="225">
        <v>0</v>
      </c>
      <c r="J42" s="225">
        <v>0</v>
      </c>
      <c r="K42" s="223">
        <v>1</v>
      </c>
      <c r="L42" s="447">
        <f t="shared" si="1"/>
        <v>1</v>
      </c>
      <c r="M42" s="680"/>
    </row>
    <row r="43" spans="1:13" ht="17.25" customHeight="1">
      <c r="A43" s="78" t="s">
        <v>338</v>
      </c>
      <c r="B43" s="53"/>
      <c r="C43" s="53"/>
      <c r="M43" s="680"/>
    </row>
    <row r="44" spans="1:13" ht="17.25" customHeight="1">
      <c r="A44" s="78" t="s">
        <v>339</v>
      </c>
      <c r="M44" s="152"/>
    </row>
  </sheetData>
  <sheetProtection/>
  <mergeCells count="6">
    <mergeCell ref="M1:M43"/>
    <mergeCell ref="A4:A5"/>
    <mergeCell ref="B4:B5"/>
    <mergeCell ref="C4:C5"/>
    <mergeCell ref="D4:H4"/>
    <mergeCell ref="I4:L4"/>
  </mergeCells>
  <printOptions/>
  <pageMargins left="0.2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5.7109375" style="54" customWidth="1"/>
    <col min="2" max="2" width="18.7109375" style="54" customWidth="1"/>
    <col min="3" max="3" width="9.7109375" style="54" customWidth="1"/>
    <col min="4" max="4" width="9.7109375" style="60" customWidth="1"/>
    <col min="5" max="13" width="10.140625" style="60" customWidth="1"/>
    <col min="14" max="14" width="6.7109375" style="54" customWidth="1"/>
    <col min="15" max="16384" width="8.8515625" style="54" customWidth="1"/>
  </cols>
  <sheetData>
    <row r="1" spans="1:14" ht="18" customHeight="1">
      <c r="A1" s="600" t="s">
        <v>148</v>
      </c>
      <c r="B1" s="600"/>
      <c r="C1" s="600"/>
      <c r="D1" s="600"/>
      <c r="E1" s="600"/>
      <c r="F1" s="54"/>
      <c r="G1" s="54"/>
      <c r="I1" s="54"/>
      <c r="J1" s="54"/>
      <c r="K1" s="54"/>
      <c r="L1" s="54"/>
      <c r="M1" s="54"/>
      <c r="N1" s="599" t="s">
        <v>229</v>
      </c>
    </row>
    <row r="2" ht="12.75">
      <c r="N2" s="599"/>
    </row>
    <row r="3" spans="1:14" ht="22.5" customHeight="1">
      <c r="A3" s="76" t="s">
        <v>376</v>
      </c>
      <c r="B3" s="76"/>
      <c r="C3" s="76"/>
      <c r="D3" s="76"/>
      <c r="N3" s="599"/>
    </row>
    <row r="4" spans="13:14" ht="21.75" customHeight="1">
      <c r="M4" s="80" t="s">
        <v>423</v>
      </c>
      <c r="N4" s="599"/>
    </row>
    <row r="5" spans="1:14" ht="24.75" customHeight="1">
      <c r="A5" s="114"/>
      <c r="B5" s="115"/>
      <c r="C5" s="594" t="s">
        <v>251</v>
      </c>
      <c r="D5" s="594" t="s">
        <v>419</v>
      </c>
      <c r="E5" s="596" t="s">
        <v>419</v>
      </c>
      <c r="F5" s="597"/>
      <c r="G5" s="597"/>
      <c r="H5" s="597"/>
      <c r="I5" s="598"/>
      <c r="J5" s="596" t="s">
        <v>374</v>
      </c>
      <c r="K5" s="597"/>
      <c r="L5" s="397"/>
      <c r="M5" s="398"/>
      <c r="N5" s="599"/>
    </row>
    <row r="6" spans="1:14" ht="24.75" customHeight="1">
      <c r="A6" s="56"/>
      <c r="B6" s="116"/>
      <c r="C6" s="595"/>
      <c r="D6" s="595"/>
      <c r="E6" s="52" t="s">
        <v>0</v>
      </c>
      <c r="F6" s="63" t="s">
        <v>1</v>
      </c>
      <c r="G6" s="63" t="s">
        <v>2</v>
      </c>
      <c r="H6" s="402" t="s">
        <v>415</v>
      </c>
      <c r="I6" s="63" t="s">
        <v>3</v>
      </c>
      <c r="J6" s="52" t="s">
        <v>0</v>
      </c>
      <c r="K6" s="52" t="s">
        <v>1</v>
      </c>
      <c r="L6" s="63" t="s">
        <v>2</v>
      </c>
      <c r="M6" s="403" t="s">
        <v>415</v>
      </c>
      <c r="N6" s="599"/>
    </row>
    <row r="7" spans="1:14" ht="24.75" customHeight="1">
      <c r="A7" s="56"/>
      <c r="B7" s="198" t="s">
        <v>149</v>
      </c>
      <c r="C7" s="117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599"/>
    </row>
    <row r="8" spans="1:14" ht="24.75" customHeight="1">
      <c r="A8" s="56"/>
      <c r="B8" s="119"/>
      <c r="C8" s="12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99"/>
    </row>
    <row r="9" spans="1:14" ht="24.75" customHeight="1">
      <c r="A9" s="56"/>
      <c r="B9" s="119" t="s">
        <v>440</v>
      </c>
      <c r="C9" s="392">
        <v>5166</v>
      </c>
      <c r="D9" s="569">
        <v>5800</v>
      </c>
      <c r="E9" s="411">
        <v>1266</v>
      </c>
      <c r="F9" s="410">
        <v>1256</v>
      </c>
      <c r="G9" s="410">
        <v>1668</v>
      </c>
      <c r="H9" s="392">
        <f>E9+F9+G9</f>
        <v>4190</v>
      </c>
      <c r="I9" s="196">
        <f>D9-H9</f>
        <v>1610</v>
      </c>
      <c r="J9" s="196">
        <v>1335</v>
      </c>
      <c r="K9" s="196">
        <v>1265</v>
      </c>
      <c r="L9" s="196">
        <v>1604</v>
      </c>
      <c r="M9" s="392">
        <f>J9+K9+L9</f>
        <v>4204</v>
      </c>
      <c r="N9" s="599"/>
    </row>
    <row r="10" spans="1:14" ht="24.75" customHeight="1">
      <c r="A10" s="56"/>
      <c r="B10" s="119"/>
      <c r="C10" s="101"/>
      <c r="D10" s="570"/>
      <c r="E10" s="412"/>
      <c r="F10" s="412"/>
      <c r="G10" s="413"/>
      <c r="H10" s="121"/>
      <c r="I10" s="121"/>
      <c r="J10" s="121"/>
      <c r="K10" s="121"/>
      <c r="L10" s="121"/>
      <c r="M10" s="121"/>
      <c r="N10" s="599"/>
    </row>
    <row r="11" spans="1:14" ht="24.75" customHeight="1">
      <c r="A11" s="56"/>
      <c r="B11" s="119" t="s">
        <v>150</v>
      </c>
      <c r="C11" s="392">
        <v>78445</v>
      </c>
      <c r="D11" s="569">
        <v>122508</v>
      </c>
      <c r="E11" s="411">
        <v>17392</v>
      </c>
      <c r="F11" s="410">
        <v>22873</v>
      </c>
      <c r="G11" s="410">
        <v>46641</v>
      </c>
      <c r="H11" s="392">
        <f>E11+F11+G11</f>
        <v>86906</v>
      </c>
      <c r="I11" s="196">
        <f>D11-H11</f>
        <v>35602</v>
      </c>
      <c r="J11" s="196">
        <v>25599</v>
      </c>
      <c r="K11" s="196">
        <v>18655</v>
      </c>
      <c r="L11" s="196">
        <v>37125</v>
      </c>
      <c r="M11" s="392">
        <f>J11+K11+L11</f>
        <v>81379</v>
      </c>
      <c r="N11" s="599"/>
    </row>
    <row r="12" spans="1:14" ht="24.75" customHeight="1">
      <c r="A12" s="56"/>
      <c r="B12" s="119"/>
      <c r="C12" s="101"/>
      <c r="D12" s="101"/>
      <c r="E12" s="121"/>
      <c r="F12" s="121"/>
      <c r="G12" s="121"/>
      <c r="H12" s="121"/>
      <c r="I12" s="121"/>
      <c r="J12" s="121"/>
      <c r="K12" s="121"/>
      <c r="L12" s="121"/>
      <c r="M12" s="121"/>
      <c r="N12" s="599"/>
    </row>
    <row r="13" spans="1:14" ht="24.75" customHeight="1">
      <c r="A13" s="56"/>
      <c r="B13" s="119"/>
      <c r="C13" s="384"/>
      <c r="D13" s="384"/>
      <c r="E13" s="122"/>
      <c r="F13" s="122"/>
      <c r="G13" s="122"/>
      <c r="H13" s="122"/>
      <c r="I13" s="122"/>
      <c r="J13" s="122"/>
      <c r="K13" s="122"/>
      <c r="L13" s="122"/>
      <c r="M13" s="122"/>
      <c r="N13" s="599"/>
    </row>
    <row r="14" spans="1:14" ht="24.75" customHeight="1">
      <c r="A14" s="56"/>
      <c r="B14" s="119"/>
      <c r="C14" s="86"/>
      <c r="D14" s="86"/>
      <c r="E14" s="123"/>
      <c r="F14" s="123"/>
      <c r="G14" s="123"/>
      <c r="H14" s="123"/>
      <c r="I14" s="123"/>
      <c r="J14" s="123"/>
      <c r="K14" s="123"/>
      <c r="L14" s="123"/>
      <c r="M14" s="123"/>
      <c r="N14" s="599"/>
    </row>
    <row r="15" spans="1:14" ht="24.75" customHeight="1">
      <c r="A15" s="56"/>
      <c r="B15" s="198" t="s">
        <v>168</v>
      </c>
      <c r="C15" s="194"/>
      <c r="D15" s="194"/>
      <c r="E15" s="121"/>
      <c r="F15" s="121"/>
      <c r="G15" s="121"/>
      <c r="H15" s="121"/>
      <c r="I15" s="121"/>
      <c r="J15" s="121"/>
      <c r="K15" s="121"/>
      <c r="L15" s="121"/>
      <c r="M15" s="121"/>
      <c r="N15" s="599"/>
    </row>
    <row r="16" spans="1:14" ht="24.75" customHeight="1">
      <c r="A16" s="56"/>
      <c r="B16" s="116"/>
      <c r="C16" s="291"/>
      <c r="D16" s="101"/>
      <c r="E16" s="121"/>
      <c r="F16" s="121"/>
      <c r="G16" s="121"/>
      <c r="H16" s="121"/>
      <c r="I16" s="121"/>
      <c r="J16" s="121"/>
      <c r="K16" s="121"/>
      <c r="L16" s="121"/>
      <c r="M16" s="121"/>
      <c r="N16" s="599"/>
    </row>
    <row r="17" spans="1:14" ht="24.75" customHeight="1">
      <c r="A17" s="56"/>
      <c r="B17" s="116" t="s">
        <v>440</v>
      </c>
      <c r="C17" s="392">
        <v>8754</v>
      </c>
      <c r="D17" s="569">
        <v>7325</v>
      </c>
      <c r="E17" s="196">
        <v>1627</v>
      </c>
      <c r="F17" s="196">
        <v>1742</v>
      </c>
      <c r="G17" s="196">
        <v>1911</v>
      </c>
      <c r="H17" s="392">
        <f>E17+F17+G17</f>
        <v>5280</v>
      </c>
      <c r="I17" s="196">
        <f>D17-H17</f>
        <v>2045</v>
      </c>
      <c r="J17" s="196">
        <v>1898</v>
      </c>
      <c r="K17" s="196">
        <v>1660</v>
      </c>
      <c r="L17" s="196">
        <v>1833</v>
      </c>
      <c r="M17" s="392">
        <f>J17+K17+L17</f>
        <v>5391</v>
      </c>
      <c r="N17" s="599"/>
    </row>
    <row r="18" spans="1:14" ht="24.75" customHeight="1">
      <c r="A18" s="56"/>
      <c r="B18" s="116"/>
      <c r="C18" s="393"/>
      <c r="D18" s="150"/>
      <c r="E18" s="121"/>
      <c r="F18" s="121"/>
      <c r="G18" s="121"/>
      <c r="H18" s="121"/>
      <c r="I18" s="121"/>
      <c r="J18" s="121"/>
      <c r="K18" s="121"/>
      <c r="L18" s="121"/>
      <c r="M18" s="121"/>
      <c r="N18" s="599"/>
    </row>
    <row r="19" spans="1:14" ht="24.75" customHeight="1">
      <c r="A19" s="56"/>
      <c r="B19" s="116" t="s">
        <v>150</v>
      </c>
      <c r="C19" s="392">
        <v>95230</v>
      </c>
      <c r="D19" s="569">
        <v>110671</v>
      </c>
      <c r="E19" s="196">
        <v>17277</v>
      </c>
      <c r="F19" s="196">
        <v>22207</v>
      </c>
      <c r="G19" s="196">
        <v>33461</v>
      </c>
      <c r="H19" s="392">
        <f>E19+F19+G19</f>
        <v>72945</v>
      </c>
      <c r="I19" s="196">
        <f>D19-H19</f>
        <v>37726</v>
      </c>
      <c r="J19" s="196">
        <v>31783</v>
      </c>
      <c r="K19" s="196">
        <v>30541</v>
      </c>
      <c r="L19" s="196">
        <v>26942</v>
      </c>
      <c r="M19" s="392">
        <f>J19+K19+L19</f>
        <v>89266</v>
      </c>
      <c r="N19" s="599"/>
    </row>
    <row r="20" spans="1:14" ht="18" customHeight="1">
      <c r="A20" s="124"/>
      <c r="B20" s="125"/>
      <c r="C20" s="195"/>
      <c r="D20" s="277"/>
      <c r="E20" s="126"/>
      <c r="F20" s="126"/>
      <c r="G20" s="126"/>
      <c r="H20" s="126"/>
      <c r="I20" s="126"/>
      <c r="J20" s="126"/>
      <c r="K20" s="126"/>
      <c r="L20" s="126"/>
      <c r="M20" s="126"/>
      <c r="N20" s="599"/>
    </row>
    <row r="21" spans="1:14" ht="18.75" customHeight="1">
      <c r="A21" s="77" t="s">
        <v>192</v>
      </c>
      <c r="B21" s="77"/>
      <c r="C21" s="127"/>
      <c r="D21" s="571"/>
      <c r="E21" s="128"/>
      <c r="F21" s="128"/>
      <c r="G21" s="128"/>
      <c r="H21" s="568"/>
      <c r="I21" s="128"/>
      <c r="J21" s="128"/>
      <c r="K21" s="128"/>
      <c r="L21" s="128"/>
      <c r="M21" s="128"/>
      <c r="N21" s="599"/>
    </row>
    <row r="22" spans="1:14" ht="18.75" customHeight="1">
      <c r="A22" s="77" t="s">
        <v>184</v>
      </c>
      <c r="B22" s="77"/>
      <c r="C22" s="127"/>
      <c r="D22" s="571"/>
      <c r="E22" s="128"/>
      <c r="F22" s="128"/>
      <c r="G22" s="128"/>
      <c r="H22" s="568"/>
      <c r="I22" s="128"/>
      <c r="J22" s="128"/>
      <c r="K22" s="128"/>
      <c r="L22" s="128"/>
      <c r="M22" s="128"/>
      <c r="N22" s="599"/>
    </row>
    <row r="23" spans="1:14" ht="12.75">
      <c r="A23" s="54" t="s">
        <v>188</v>
      </c>
      <c r="N23" s="599"/>
    </row>
    <row r="29" ht="12" customHeight="1"/>
  </sheetData>
  <sheetProtection/>
  <mergeCells count="6">
    <mergeCell ref="N1:N23"/>
    <mergeCell ref="C5:C6"/>
    <mergeCell ref="A1:E1"/>
    <mergeCell ref="D5:D6"/>
    <mergeCell ref="J5:K5"/>
    <mergeCell ref="E5:I5"/>
  </mergeCells>
  <printOptions/>
  <pageMargins left="0.28" right="0.5" top="0.46" bottom="0.37" header="0.31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M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I2" sqref="I2"/>
    </sheetView>
  </sheetViews>
  <sheetFormatPr defaultColWidth="9.140625" defaultRowHeight="12.75"/>
  <cols>
    <col min="1" max="1" width="19.7109375" style="0" customWidth="1"/>
    <col min="2" max="3" width="13.140625" style="0" customWidth="1"/>
    <col min="4" max="11" width="12.00390625" style="1" customWidth="1"/>
    <col min="12" max="12" width="4.140625" style="0" customWidth="1"/>
    <col min="13" max="13" width="11.00390625" style="0" bestFit="1" customWidth="1"/>
  </cols>
  <sheetData>
    <row r="1" spans="1:12" ht="18.75" customHeight="1">
      <c r="A1" s="110" t="s">
        <v>413</v>
      </c>
      <c r="B1" s="110"/>
      <c r="C1" s="110"/>
      <c r="D1" s="83"/>
      <c r="E1" s="83"/>
      <c r="F1" s="83"/>
      <c r="G1" s="83"/>
      <c r="H1" s="83"/>
      <c r="I1" s="83"/>
      <c r="J1" s="83"/>
      <c r="K1" s="83"/>
      <c r="L1" s="599" t="s">
        <v>222</v>
      </c>
    </row>
    <row r="2" spans="1:12" ht="12.75">
      <c r="A2" s="50"/>
      <c r="B2" s="43"/>
      <c r="C2" s="43"/>
      <c r="D2" s="691"/>
      <c r="E2" s="691"/>
      <c r="F2" s="36"/>
      <c r="H2" s="236"/>
      <c r="I2" s="236" t="s">
        <v>391</v>
      </c>
      <c r="L2" s="610"/>
    </row>
    <row r="3" spans="1:12" ht="3.75" customHeight="1">
      <c r="A3" s="50"/>
      <c r="B3" s="43"/>
      <c r="C3" s="43"/>
      <c r="D3" s="161"/>
      <c r="E3" s="161"/>
      <c r="F3" s="161"/>
      <c r="G3" s="161"/>
      <c r="H3" s="161"/>
      <c r="I3" s="161"/>
      <c r="J3" s="161"/>
      <c r="K3" s="161"/>
      <c r="L3" s="610"/>
    </row>
    <row r="4" spans="1:12" ht="14.25" customHeight="1">
      <c r="A4" s="683" t="s">
        <v>67</v>
      </c>
      <c r="B4" s="660" t="s">
        <v>419</v>
      </c>
      <c r="C4" s="664"/>
      <c r="D4" s="688" t="s">
        <v>382</v>
      </c>
      <c r="E4" s="688"/>
      <c r="F4" s="688"/>
      <c r="G4" s="688"/>
      <c r="H4" s="688"/>
      <c r="I4" s="688"/>
      <c r="J4" s="688"/>
      <c r="K4" s="688"/>
      <c r="L4" s="610"/>
    </row>
    <row r="5" spans="1:12" ht="12.75">
      <c r="A5" s="684"/>
      <c r="B5" s="686"/>
      <c r="C5" s="687"/>
      <c r="D5" s="681" t="s">
        <v>0</v>
      </c>
      <c r="E5" s="682"/>
      <c r="F5" s="681" t="s">
        <v>1</v>
      </c>
      <c r="G5" s="682"/>
      <c r="H5" s="692" t="s">
        <v>2</v>
      </c>
      <c r="I5" s="693"/>
      <c r="J5" s="689" t="s">
        <v>416</v>
      </c>
      <c r="K5" s="690"/>
      <c r="L5" s="610"/>
    </row>
    <row r="6" spans="1:12" ht="33.75" customHeight="1">
      <c r="A6" s="685"/>
      <c r="B6" s="35" t="s">
        <v>144</v>
      </c>
      <c r="C6" s="35" t="s">
        <v>196</v>
      </c>
      <c r="D6" s="35" t="s">
        <v>68</v>
      </c>
      <c r="E6" s="35" t="s">
        <v>196</v>
      </c>
      <c r="F6" s="233" t="s">
        <v>68</v>
      </c>
      <c r="G6" s="35" t="s">
        <v>196</v>
      </c>
      <c r="H6" s="233" t="s">
        <v>68</v>
      </c>
      <c r="I6" s="35" t="s">
        <v>196</v>
      </c>
      <c r="J6" s="547" t="s">
        <v>68</v>
      </c>
      <c r="K6" s="548" t="s">
        <v>427</v>
      </c>
      <c r="L6" s="610"/>
    </row>
    <row r="7" spans="1:13" s="1" customFormat="1" ht="15" customHeight="1">
      <c r="A7" s="178" t="s">
        <v>69</v>
      </c>
      <c r="B7" s="448">
        <v>13595946</v>
      </c>
      <c r="C7" s="448">
        <v>7998018</v>
      </c>
      <c r="D7" s="234">
        <v>3456657</v>
      </c>
      <c r="E7" s="172">
        <v>1818023</v>
      </c>
      <c r="F7" s="247">
        <v>3689548</v>
      </c>
      <c r="G7" s="172">
        <v>2165115</v>
      </c>
      <c r="H7" s="240">
        <v>4267753</v>
      </c>
      <c r="I7" s="240">
        <v>2407912</v>
      </c>
      <c r="J7" s="240">
        <f>D7+F7+H7</f>
        <v>11413958</v>
      </c>
      <c r="K7" s="172">
        <f>E7+G7+I7</f>
        <v>6391050</v>
      </c>
      <c r="L7" s="610"/>
      <c r="M7" s="165"/>
    </row>
    <row r="8" spans="1:12" ht="15" customHeight="1">
      <c r="A8" s="176" t="s">
        <v>153</v>
      </c>
      <c r="B8" s="449">
        <v>4</v>
      </c>
      <c r="C8" s="499" t="s">
        <v>418</v>
      </c>
      <c r="D8" s="113">
        <v>5</v>
      </c>
      <c r="E8" s="501">
        <v>0</v>
      </c>
      <c r="F8" s="501">
        <v>0</v>
      </c>
      <c r="G8" s="503">
        <v>0</v>
      </c>
      <c r="H8" s="503">
        <v>0</v>
      </c>
      <c r="I8" s="503">
        <v>0</v>
      </c>
      <c r="J8" s="549">
        <f aca="true" t="shared" si="0" ref="J8:J33">D8+F8+H8</f>
        <v>5</v>
      </c>
      <c r="K8" s="550">
        <v>0</v>
      </c>
      <c r="L8" s="610"/>
    </row>
    <row r="9" spans="1:12" ht="15" customHeight="1">
      <c r="A9" s="176" t="s">
        <v>154</v>
      </c>
      <c r="B9" s="449">
        <v>1436</v>
      </c>
      <c r="C9" s="449">
        <v>2914</v>
      </c>
      <c r="D9" s="113">
        <v>402</v>
      </c>
      <c r="E9" s="501">
        <v>0</v>
      </c>
      <c r="F9" s="112">
        <v>129</v>
      </c>
      <c r="G9" s="503">
        <v>0</v>
      </c>
      <c r="H9" s="112">
        <v>612</v>
      </c>
      <c r="I9" s="503">
        <v>0</v>
      </c>
      <c r="J9" s="549">
        <f t="shared" si="0"/>
        <v>1143</v>
      </c>
      <c r="K9" s="550">
        <v>0</v>
      </c>
      <c r="L9" s="610"/>
    </row>
    <row r="10" spans="1:12" ht="15" customHeight="1">
      <c r="A10" s="176" t="s">
        <v>155</v>
      </c>
      <c r="B10" s="449">
        <v>25</v>
      </c>
      <c r="C10" s="449">
        <v>43728</v>
      </c>
      <c r="D10" s="231">
        <v>3</v>
      </c>
      <c r="E10" s="112">
        <v>15400</v>
      </c>
      <c r="F10" s="501">
        <v>0</v>
      </c>
      <c r="G10" s="112">
        <v>17400</v>
      </c>
      <c r="H10" s="112">
        <v>4</v>
      </c>
      <c r="I10" s="112">
        <v>12563</v>
      </c>
      <c r="J10" s="549">
        <f t="shared" si="0"/>
        <v>7</v>
      </c>
      <c r="K10" s="549">
        <f aca="true" t="shared" si="1" ref="K10:K33">E10+G10+I10</f>
        <v>45363</v>
      </c>
      <c r="L10" s="610"/>
    </row>
    <row r="11" spans="1:12" ht="15" customHeight="1">
      <c r="A11" s="176" t="s">
        <v>156</v>
      </c>
      <c r="B11" s="449">
        <v>4202</v>
      </c>
      <c r="C11" s="499" t="s">
        <v>418</v>
      </c>
      <c r="D11" s="231">
        <v>2847</v>
      </c>
      <c r="E11" s="503">
        <v>0</v>
      </c>
      <c r="F11" s="112">
        <v>200</v>
      </c>
      <c r="G11" s="503">
        <v>0</v>
      </c>
      <c r="H11" s="112">
        <v>6061</v>
      </c>
      <c r="I11" s="503">
        <v>0</v>
      </c>
      <c r="J11" s="549">
        <f t="shared" si="0"/>
        <v>9108</v>
      </c>
      <c r="K11" s="550">
        <v>0</v>
      </c>
      <c r="L11" s="610"/>
    </row>
    <row r="12" spans="1:12" ht="15" customHeight="1">
      <c r="A12" s="176" t="s">
        <v>86</v>
      </c>
      <c r="B12" s="449">
        <v>123115</v>
      </c>
      <c r="C12" s="449">
        <v>14586</v>
      </c>
      <c r="D12" s="502">
        <v>0</v>
      </c>
      <c r="E12" s="112">
        <v>1740</v>
      </c>
      <c r="F12" s="112">
        <v>21658</v>
      </c>
      <c r="G12" s="112">
        <v>488</v>
      </c>
      <c r="H12" s="112">
        <v>3</v>
      </c>
      <c r="I12" s="112">
        <v>3995</v>
      </c>
      <c r="J12" s="549">
        <f t="shared" si="0"/>
        <v>21661</v>
      </c>
      <c r="K12" s="549">
        <f t="shared" si="1"/>
        <v>6223</v>
      </c>
      <c r="L12" s="610"/>
    </row>
    <row r="13" spans="1:12" ht="15" customHeight="1">
      <c r="A13" s="176" t="s">
        <v>83</v>
      </c>
      <c r="B13" s="449">
        <v>15159</v>
      </c>
      <c r="C13" s="242">
        <v>3878</v>
      </c>
      <c r="D13" s="235">
        <v>25</v>
      </c>
      <c r="E13" s="112">
        <v>666</v>
      </c>
      <c r="F13" s="112">
        <v>13</v>
      </c>
      <c r="G13" s="112">
        <v>148</v>
      </c>
      <c r="H13" s="112">
        <v>667</v>
      </c>
      <c r="I13" s="112">
        <v>1180</v>
      </c>
      <c r="J13" s="549">
        <f t="shared" si="0"/>
        <v>705</v>
      </c>
      <c r="K13" s="549">
        <f t="shared" si="1"/>
        <v>1994</v>
      </c>
      <c r="L13" s="610"/>
    </row>
    <row r="14" spans="1:12" ht="15" customHeight="1">
      <c r="A14" s="176" t="s">
        <v>87</v>
      </c>
      <c r="B14" s="449">
        <v>145</v>
      </c>
      <c r="C14" s="242">
        <v>1091</v>
      </c>
      <c r="D14" s="231">
        <v>32</v>
      </c>
      <c r="E14" s="503">
        <v>0</v>
      </c>
      <c r="F14" s="112">
        <v>49</v>
      </c>
      <c r="G14" s="241">
        <v>353</v>
      </c>
      <c r="H14" s="503">
        <v>0</v>
      </c>
      <c r="I14" s="503">
        <v>0</v>
      </c>
      <c r="J14" s="549">
        <f t="shared" si="0"/>
        <v>81</v>
      </c>
      <c r="K14" s="549">
        <f t="shared" si="1"/>
        <v>353</v>
      </c>
      <c r="L14" s="610"/>
    </row>
    <row r="15" spans="1:12" ht="15" customHeight="1">
      <c r="A15" s="176" t="s">
        <v>73</v>
      </c>
      <c r="B15" s="499" t="s">
        <v>418</v>
      </c>
      <c r="C15" s="242">
        <v>1650</v>
      </c>
      <c r="D15" s="504">
        <v>0</v>
      </c>
      <c r="E15" s="112">
        <v>10409</v>
      </c>
      <c r="F15" s="503">
        <v>0</v>
      </c>
      <c r="G15" s="112">
        <v>4196</v>
      </c>
      <c r="H15" s="503">
        <v>0</v>
      </c>
      <c r="I15" s="112">
        <v>8655</v>
      </c>
      <c r="J15" s="550">
        <v>0</v>
      </c>
      <c r="K15" s="549">
        <f t="shared" si="1"/>
        <v>23260</v>
      </c>
      <c r="L15" s="610"/>
    </row>
    <row r="16" spans="1:12" ht="15" customHeight="1">
      <c r="A16" s="176" t="s">
        <v>88</v>
      </c>
      <c r="B16" s="449">
        <v>122761</v>
      </c>
      <c r="C16" s="242">
        <v>32119</v>
      </c>
      <c r="D16" s="231">
        <v>16632</v>
      </c>
      <c r="E16" s="503">
        <v>0</v>
      </c>
      <c r="F16" s="112">
        <v>9772</v>
      </c>
      <c r="G16" s="112">
        <v>34306</v>
      </c>
      <c r="H16" s="112">
        <v>11862</v>
      </c>
      <c r="I16" s="112">
        <v>715</v>
      </c>
      <c r="J16" s="549">
        <f t="shared" si="0"/>
        <v>38266</v>
      </c>
      <c r="K16" s="549">
        <f t="shared" si="1"/>
        <v>35021</v>
      </c>
      <c r="L16" s="610"/>
    </row>
    <row r="17" spans="1:12" ht="15" customHeight="1">
      <c r="A17" s="176" t="s">
        <v>89</v>
      </c>
      <c r="B17" s="449">
        <v>26806</v>
      </c>
      <c r="C17" s="499" t="s">
        <v>418</v>
      </c>
      <c r="D17" s="501">
        <v>0</v>
      </c>
      <c r="E17" s="501">
        <v>0</v>
      </c>
      <c r="F17" s="501">
        <v>0</v>
      </c>
      <c r="G17" s="503">
        <v>0</v>
      </c>
      <c r="H17" s="503">
        <v>0</v>
      </c>
      <c r="I17" s="503">
        <v>0</v>
      </c>
      <c r="J17" s="550">
        <v>0</v>
      </c>
      <c r="K17" s="550">
        <v>0</v>
      </c>
      <c r="L17" s="610"/>
    </row>
    <row r="18" spans="1:12" ht="15" customHeight="1">
      <c r="A18" s="176" t="s">
        <v>74</v>
      </c>
      <c r="B18" s="449">
        <v>213</v>
      </c>
      <c r="C18" s="242">
        <v>103345</v>
      </c>
      <c r="D18" s="501">
        <v>0</v>
      </c>
      <c r="E18" s="112">
        <v>17165</v>
      </c>
      <c r="F18" s="112">
        <v>6</v>
      </c>
      <c r="G18" s="112">
        <v>15843</v>
      </c>
      <c r="H18" s="112">
        <v>10</v>
      </c>
      <c r="I18" s="112">
        <v>18625</v>
      </c>
      <c r="J18" s="549">
        <f t="shared" si="0"/>
        <v>16</v>
      </c>
      <c r="K18" s="549">
        <f t="shared" si="1"/>
        <v>51633</v>
      </c>
      <c r="L18" s="610"/>
    </row>
    <row r="19" spans="1:12" ht="15" customHeight="1">
      <c r="A19" s="176" t="s">
        <v>90</v>
      </c>
      <c r="B19" s="449">
        <v>19684</v>
      </c>
      <c r="C19" s="242">
        <v>18549</v>
      </c>
      <c r="D19" s="231">
        <v>5881</v>
      </c>
      <c r="E19" s="503">
        <v>0</v>
      </c>
      <c r="F19" s="112">
        <v>3331</v>
      </c>
      <c r="G19" s="112">
        <v>320</v>
      </c>
      <c r="H19" s="112">
        <v>5531</v>
      </c>
      <c r="I19" s="112">
        <v>2792</v>
      </c>
      <c r="J19" s="549">
        <f t="shared" si="0"/>
        <v>14743</v>
      </c>
      <c r="K19" s="549">
        <f t="shared" si="1"/>
        <v>3112</v>
      </c>
      <c r="L19" s="610"/>
    </row>
    <row r="20" spans="1:12" ht="15" customHeight="1">
      <c r="A20" s="176" t="s">
        <v>157</v>
      </c>
      <c r="B20" s="449">
        <v>19230</v>
      </c>
      <c r="C20" s="499" t="s">
        <v>418</v>
      </c>
      <c r="D20" s="501">
        <v>0</v>
      </c>
      <c r="E20" s="501">
        <v>0</v>
      </c>
      <c r="F20" s="501">
        <v>0</v>
      </c>
      <c r="G20" s="503">
        <v>0</v>
      </c>
      <c r="H20" s="503">
        <v>0</v>
      </c>
      <c r="I20" s="503">
        <v>0</v>
      </c>
      <c r="J20" s="550">
        <v>0</v>
      </c>
      <c r="K20" s="550">
        <v>0</v>
      </c>
      <c r="L20" s="610"/>
    </row>
    <row r="21" spans="1:12" ht="15" customHeight="1">
      <c r="A21" s="176" t="s">
        <v>230</v>
      </c>
      <c r="B21" s="449">
        <v>67253</v>
      </c>
      <c r="C21" s="242">
        <v>22985</v>
      </c>
      <c r="D21" s="231">
        <v>2729</v>
      </c>
      <c r="E21" s="112">
        <v>43</v>
      </c>
      <c r="F21" s="112">
        <v>61419</v>
      </c>
      <c r="G21" s="503">
        <v>0</v>
      </c>
      <c r="H21" s="112">
        <v>40704</v>
      </c>
      <c r="I21" s="112">
        <v>1535</v>
      </c>
      <c r="J21" s="549">
        <f t="shared" si="0"/>
        <v>104852</v>
      </c>
      <c r="K21" s="549">
        <f t="shared" si="1"/>
        <v>1578</v>
      </c>
      <c r="L21" s="610"/>
    </row>
    <row r="22" spans="1:12" ht="15" customHeight="1">
      <c r="A22" s="176" t="s">
        <v>158</v>
      </c>
      <c r="B22" s="449">
        <v>5212</v>
      </c>
      <c r="C22" s="499" t="s">
        <v>418</v>
      </c>
      <c r="D22" s="231">
        <v>1679</v>
      </c>
      <c r="E22" s="503">
        <v>0</v>
      </c>
      <c r="F22" s="112">
        <v>937</v>
      </c>
      <c r="G22" s="503">
        <v>0</v>
      </c>
      <c r="H22" s="112">
        <v>1324</v>
      </c>
      <c r="I22" s="503">
        <v>0</v>
      </c>
      <c r="J22" s="549">
        <f t="shared" si="0"/>
        <v>3940</v>
      </c>
      <c r="K22" s="550">
        <v>0</v>
      </c>
      <c r="L22" s="610"/>
    </row>
    <row r="23" spans="1:12" ht="15" customHeight="1">
      <c r="A23" s="176" t="s">
        <v>75</v>
      </c>
      <c r="B23" s="449">
        <v>10484</v>
      </c>
      <c r="C23" s="449">
        <v>21089</v>
      </c>
      <c r="D23" s="503">
        <v>0</v>
      </c>
      <c r="E23" s="503">
        <v>0</v>
      </c>
      <c r="F23" s="501">
        <v>0</v>
      </c>
      <c r="G23" s="112">
        <v>1529</v>
      </c>
      <c r="H23" s="112">
        <v>1012</v>
      </c>
      <c r="I23" s="112">
        <v>1772</v>
      </c>
      <c r="J23" s="549">
        <f t="shared" si="0"/>
        <v>1012</v>
      </c>
      <c r="K23" s="549">
        <f t="shared" si="1"/>
        <v>3301</v>
      </c>
      <c r="L23" s="610"/>
    </row>
    <row r="24" spans="1:12" ht="15" customHeight="1">
      <c r="A24" s="10" t="s">
        <v>226</v>
      </c>
      <c r="B24" s="501">
        <v>0</v>
      </c>
      <c r="C24" s="501">
        <v>0</v>
      </c>
      <c r="D24" s="501">
        <v>0</v>
      </c>
      <c r="E24" s="503">
        <v>0</v>
      </c>
      <c r="F24" s="501">
        <v>0</v>
      </c>
      <c r="G24" s="503">
        <v>0</v>
      </c>
      <c r="H24" s="503">
        <v>0</v>
      </c>
      <c r="I24" s="112">
        <v>59</v>
      </c>
      <c r="J24" s="550">
        <v>0</v>
      </c>
      <c r="K24" s="549">
        <f t="shared" si="1"/>
        <v>59</v>
      </c>
      <c r="L24" s="610"/>
    </row>
    <row r="25" spans="1:12" ht="15" customHeight="1">
      <c r="A25" s="176" t="s">
        <v>159</v>
      </c>
      <c r="B25" s="449">
        <v>1936</v>
      </c>
      <c r="C25" s="450">
        <v>6924</v>
      </c>
      <c r="D25" s="503">
        <v>0</v>
      </c>
      <c r="E25" s="112">
        <v>110</v>
      </c>
      <c r="F25" s="501">
        <v>0</v>
      </c>
      <c r="G25" s="112">
        <v>292</v>
      </c>
      <c r="H25" s="503">
        <v>0</v>
      </c>
      <c r="I25" s="112">
        <v>13266</v>
      </c>
      <c r="J25" s="550">
        <v>0</v>
      </c>
      <c r="K25" s="549">
        <f t="shared" si="1"/>
        <v>13668</v>
      </c>
      <c r="L25" s="610"/>
    </row>
    <row r="26" spans="1:12" ht="15" customHeight="1">
      <c r="A26" s="176" t="s">
        <v>92</v>
      </c>
      <c r="B26" s="449">
        <v>1</v>
      </c>
      <c r="C26" s="242">
        <v>182</v>
      </c>
      <c r="D26" s="231">
        <v>5</v>
      </c>
      <c r="E26" s="112">
        <v>12</v>
      </c>
      <c r="F26" s="501">
        <v>0</v>
      </c>
      <c r="G26" s="112">
        <v>3547</v>
      </c>
      <c r="H26" s="112">
        <v>14</v>
      </c>
      <c r="I26" s="112">
        <v>3</v>
      </c>
      <c r="J26" s="549">
        <f t="shared" si="0"/>
        <v>19</v>
      </c>
      <c r="K26" s="549">
        <f t="shared" si="1"/>
        <v>3562</v>
      </c>
      <c r="L26" s="610"/>
    </row>
    <row r="27" spans="1:12" ht="15" customHeight="1">
      <c r="A27" s="176" t="s">
        <v>93</v>
      </c>
      <c r="B27" s="449">
        <v>15</v>
      </c>
      <c r="C27" s="242">
        <v>10127</v>
      </c>
      <c r="D27" s="501">
        <v>0</v>
      </c>
      <c r="E27" s="503">
        <v>0</v>
      </c>
      <c r="F27" s="112">
        <v>1</v>
      </c>
      <c r="G27" s="503">
        <v>0</v>
      </c>
      <c r="H27" s="503">
        <v>0</v>
      </c>
      <c r="I27" s="503">
        <v>0</v>
      </c>
      <c r="J27" s="549">
        <f t="shared" si="0"/>
        <v>1</v>
      </c>
      <c r="K27" s="550">
        <v>0</v>
      </c>
      <c r="L27" s="610"/>
    </row>
    <row r="28" spans="1:12" ht="15" customHeight="1">
      <c r="A28" s="176" t="s">
        <v>94</v>
      </c>
      <c r="B28" s="449">
        <v>1879</v>
      </c>
      <c r="C28" s="449">
        <v>21200</v>
      </c>
      <c r="D28" s="231">
        <v>13</v>
      </c>
      <c r="E28" s="112">
        <v>12233</v>
      </c>
      <c r="F28" s="501">
        <v>0</v>
      </c>
      <c r="G28" s="112">
        <v>24309</v>
      </c>
      <c r="H28" s="112">
        <v>2</v>
      </c>
      <c r="I28" s="112">
        <v>18283</v>
      </c>
      <c r="J28" s="549">
        <f t="shared" si="0"/>
        <v>15</v>
      </c>
      <c r="K28" s="549">
        <f t="shared" si="1"/>
        <v>54825</v>
      </c>
      <c r="L28" s="610"/>
    </row>
    <row r="29" spans="1:12" ht="15" customHeight="1">
      <c r="A29" s="176" t="s">
        <v>95</v>
      </c>
      <c r="B29" s="449">
        <v>4923</v>
      </c>
      <c r="C29" s="449">
        <v>20</v>
      </c>
      <c r="D29" s="231">
        <v>62</v>
      </c>
      <c r="E29" s="112">
        <v>1787</v>
      </c>
      <c r="F29" s="112">
        <v>66772</v>
      </c>
      <c r="G29" s="503">
        <v>0</v>
      </c>
      <c r="H29" s="112">
        <v>260037</v>
      </c>
      <c r="I29" s="112">
        <v>1350</v>
      </c>
      <c r="J29" s="549">
        <f t="shared" si="0"/>
        <v>326871</v>
      </c>
      <c r="K29" s="549">
        <f t="shared" si="1"/>
        <v>3137</v>
      </c>
      <c r="L29" s="610"/>
    </row>
    <row r="30" spans="1:12" ht="15" customHeight="1">
      <c r="A30" s="176" t="s">
        <v>24</v>
      </c>
      <c r="B30" s="449">
        <v>1088847</v>
      </c>
      <c r="C30" s="242">
        <v>221721</v>
      </c>
      <c r="D30" s="231">
        <v>267748</v>
      </c>
      <c r="E30" s="112">
        <v>99041</v>
      </c>
      <c r="F30" s="112">
        <v>393896</v>
      </c>
      <c r="G30" s="112">
        <v>124362</v>
      </c>
      <c r="H30" s="112">
        <v>338991</v>
      </c>
      <c r="I30" s="112">
        <v>37223</v>
      </c>
      <c r="J30" s="549">
        <f t="shared" si="0"/>
        <v>1000635</v>
      </c>
      <c r="K30" s="549">
        <f t="shared" si="1"/>
        <v>260626</v>
      </c>
      <c r="L30" s="610"/>
    </row>
    <row r="31" spans="1:12" ht="15" customHeight="1">
      <c r="A31" s="176" t="s">
        <v>76</v>
      </c>
      <c r="B31" s="449">
        <v>12860</v>
      </c>
      <c r="C31" s="449">
        <v>19426</v>
      </c>
      <c r="D31" s="231">
        <v>21831</v>
      </c>
      <c r="E31" s="112">
        <v>10770</v>
      </c>
      <c r="F31" s="112">
        <v>25657</v>
      </c>
      <c r="G31" s="112">
        <v>18817</v>
      </c>
      <c r="H31" s="112">
        <v>5892</v>
      </c>
      <c r="I31" s="112">
        <v>10981</v>
      </c>
      <c r="J31" s="549">
        <f t="shared" si="0"/>
        <v>53380</v>
      </c>
      <c r="K31" s="549">
        <f t="shared" si="1"/>
        <v>40568</v>
      </c>
      <c r="L31" s="610"/>
    </row>
    <row r="32" spans="1:12" ht="15" customHeight="1">
      <c r="A32" s="176" t="s">
        <v>96</v>
      </c>
      <c r="B32" s="500" t="s">
        <v>418</v>
      </c>
      <c r="C32" s="183">
        <v>782</v>
      </c>
      <c r="D32" s="501">
        <v>0</v>
      </c>
      <c r="E32" s="501">
        <v>0</v>
      </c>
      <c r="F32" s="501">
        <v>0</v>
      </c>
      <c r="G32" s="503">
        <v>0</v>
      </c>
      <c r="H32" s="503">
        <v>0</v>
      </c>
      <c r="I32" s="503">
        <v>0</v>
      </c>
      <c r="J32" s="550">
        <v>0</v>
      </c>
      <c r="K32" s="550">
        <v>0</v>
      </c>
      <c r="L32" s="610"/>
    </row>
    <row r="33" spans="1:12" ht="15" customHeight="1">
      <c r="A33" s="177" t="s">
        <v>173</v>
      </c>
      <c r="B33" s="451">
        <v>542755</v>
      </c>
      <c r="C33" s="243">
        <v>3586861</v>
      </c>
      <c r="D33" s="174">
        <v>107570</v>
      </c>
      <c r="E33" s="175">
        <v>790696</v>
      </c>
      <c r="F33" s="175">
        <v>179719</v>
      </c>
      <c r="G33" s="175">
        <v>896426</v>
      </c>
      <c r="H33" s="175">
        <v>127258</v>
      </c>
      <c r="I33" s="175">
        <v>862211</v>
      </c>
      <c r="J33" s="551">
        <f t="shared" si="0"/>
        <v>414547</v>
      </c>
      <c r="K33" s="551">
        <f t="shared" si="1"/>
        <v>2549333</v>
      </c>
      <c r="L33" s="610"/>
    </row>
    <row r="34" spans="1:12" ht="13.5" customHeight="1">
      <c r="A34" s="82" t="s">
        <v>235</v>
      </c>
      <c r="B34" s="145"/>
      <c r="C34" s="145"/>
      <c r="L34" s="610"/>
    </row>
    <row r="35" spans="1:12" ht="12.75" customHeight="1">
      <c r="A35" s="130" t="s">
        <v>236</v>
      </c>
      <c r="B35" s="146"/>
      <c r="C35" s="146"/>
      <c r="L35" s="610"/>
    </row>
    <row r="36" spans="1:12" ht="12.75" customHeight="1">
      <c r="A36" s="130" t="s">
        <v>237</v>
      </c>
      <c r="B36" s="147"/>
      <c r="C36" s="147"/>
      <c r="L36" s="610"/>
    </row>
    <row r="37" spans="2:3" ht="12.75" customHeight="1">
      <c r="B37" s="147"/>
      <c r="C37" s="147"/>
    </row>
    <row r="38" spans="2:3" ht="12.75" customHeight="1">
      <c r="B38" s="147"/>
      <c r="C38" s="147"/>
    </row>
    <row r="39" spans="2:3" ht="12.75">
      <c r="B39" s="148"/>
      <c r="C39" s="148"/>
    </row>
    <row r="40" spans="2:3" ht="12.75">
      <c r="B40" s="147"/>
      <c r="C40" s="147"/>
    </row>
    <row r="41" spans="2:3" ht="12.75">
      <c r="B41" s="146"/>
      <c r="C41" s="146"/>
    </row>
    <row r="42" spans="2:3" ht="12.75">
      <c r="B42" s="147"/>
      <c r="C42" s="147"/>
    </row>
    <row r="43" spans="2:3" ht="12.75">
      <c r="B43" s="147"/>
      <c r="C43" s="147"/>
    </row>
    <row r="44" spans="2:3" ht="12.75">
      <c r="B44" s="149"/>
      <c r="C44" s="149"/>
    </row>
    <row r="45" spans="2:3" ht="12.75">
      <c r="B45" s="146"/>
      <c r="C45" s="146"/>
    </row>
    <row r="46" spans="2:3" ht="12.75">
      <c r="B46" s="145"/>
      <c r="C46" s="145"/>
    </row>
    <row r="47" spans="2:3" ht="12.75">
      <c r="B47" s="146"/>
      <c r="C47" s="146"/>
    </row>
    <row r="48" spans="2:3" ht="12.75">
      <c r="B48" s="147"/>
      <c r="C48" s="147"/>
    </row>
    <row r="49" spans="2:3" ht="12.75">
      <c r="B49" s="147"/>
      <c r="C49" s="147"/>
    </row>
    <row r="50" spans="2:3" ht="12.75">
      <c r="B50" s="147"/>
      <c r="C50" s="147"/>
    </row>
    <row r="51" spans="2:3" ht="12.75">
      <c r="B51" s="148"/>
      <c r="C51" s="148"/>
    </row>
    <row r="52" spans="2:3" ht="12.75">
      <c r="B52" s="147"/>
      <c r="C52" s="147"/>
    </row>
    <row r="53" spans="2:3" ht="12.75">
      <c r="B53" s="147"/>
      <c r="C53" s="147"/>
    </row>
    <row r="54" spans="2:3" ht="12.75">
      <c r="B54" s="147"/>
      <c r="C54" s="147"/>
    </row>
    <row r="55" spans="2:3" ht="12.75">
      <c r="B55" s="147"/>
      <c r="C55" s="147"/>
    </row>
    <row r="56" spans="2:3" ht="12.75">
      <c r="B56" s="147"/>
      <c r="C56" s="147"/>
    </row>
    <row r="58" ht="14.25" customHeight="1"/>
  </sheetData>
  <sheetProtection/>
  <mergeCells count="9">
    <mergeCell ref="L1:L36"/>
    <mergeCell ref="F5:G5"/>
    <mergeCell ref="A4:A6"/>
    <mergeCell ref="B4:C5"/>
    <mergeCell ref="D4:K4"/>
    <mergeCell ref="J5:K5"/>
    <mergeCell ref="D5:E5"/>
    <mergeCell ref="D2:E2"/>
    <mergeCell ref="H5:I5"/>
  </mergeCells>
  <printOptions/>
  <pageMargins left="0.34" right="0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1" max="1" width="15.8515625" style="0" customWidth="1"/>
    <col min="2" max="3" width="12.57421875" style="0" customWidth="1"/>
    <col min="4" max="11" width="12.57421875" style="1" customWidth="1"/>
    <col min="12" max="12" width="4.140625" style="0" customWidth="1"/>
  </cols>
  <sheetData>
    <row r="1" spans="1:12" ht="24" customHeight="1">
      <c r="A1" s="110" t="s">
        <v>442</v>
      </c>
      <c r="L1" s="599" t="s">
        <v>223</v>
      </c>
    </row>
    <row r="2" spans="6:12" ht="12.75">
      <c r="F2" s="36"/>
      <c r="G2" s="696" t="s">
        <v>140</v>
      </c>
      <c r="H2" s="696"/>
      <c r="I2" s="696"/>
      <c r="J2" s="696"/>
      <c r="K2" s="696"/>
      <c r="L2" s="599"/>
    </row>
    <row r="3" spans="1:12" ht="15.75">
      <c r="A3" s="683" t="s">
        <v>67</v>
      </c>
      <c r="B3" s="660" t="s">
        <v>419</v>
      </c>
      <c r="C3" s="664"/>
      <c r="D3" s="656" t="s">
        <v>382</v>
      </c>
      <c r="E3" s="657"/>
      <c r="F3" s="657"/>
      <c r="G3" s="657"/>
      <c r="H3" s="657"/>
      <c r="I3" s="657"/>
      <c r="J3" s="657"/>
      <c r="K3" s="658"/>
      <c r="L3" s="599"/>
    </row>
    <row r="4" spans="1:12" ht="12.75">
      <c r="A4" s="684"/>
      <c r="B4" s="686"/>
      <c r="C4" s="687"/>
      <c r="D4" s="694" t="s">
        <v>0</v>
      </c>
      <c r="E4" s="695"/>
      <c r="F4" s="694" t="s">
        <v>1</v>
      </c>
      <c r="G4" s="695"/>
      <c r="H4" s="692" t="s">
        <v>2</v>
      </c>
      <c r="I4" s="693"/>
      <c r="J4" s="697" t="s">
        <v>417</v>
      </c>
      <c r="K4" s="698"/>
      <c r="L4" s="599"/>
    </row>
    <row r="5" spans="1:12" ht="26.25">
      <c r="A5" s="685"/>
      <c r="B5" s="35" t="s">
        <v>144</v>
      </c>
      <c r="C5" s="35" t="s">
        <v>196</v>
      </c>
      <c r="D5" s="35" t="s">
        <v>68</v>
      </c>
      <c r="E5" s="35" t="s">
        <v>196</v>
      </c>
      <c r="F5" s="232" t="s">
        <v>68</v>
      </c>
      <c r="G5" s="35" t="s">
        <v>196</v>
      </c>
      <c r="H5" s="232" t="s">
        <v>68</v>
      </c>
      <c r="I5" s="35" t="s">
        <v>196</v>
      </c>
      <c r="J5" s="565" t="s">
        <v>68</v>
      </c>
      <c r="K5" s="565" t="s">
        <v>427</v>
      </c>
      <c r="L5" s="599"/>
    </row>
    <row r="6" spans="1:12" ht="15" customHeight="1">
      <c r="A6" s="186" t="s">
        <v>64</v>
      </c>
      <c r="B6" s="112">
        <v>16387</v>
      </c>
      <c r="C6" s="112">
        <v>3260</v>
      </c>
      <c r="D6" s="112">
        <v>25058</v>
      </c>
      <c r="E6" s="112">
        <v>1997</v>
      </c>
      <c r="F6" s="112">
        <v>11243</v>
      </c>
      <c r="G6" s="112">
        <v>1519</v>
      </c>
      <c r="H6" s="112">
        <v>9192</v>
      </c>
      <c r="I6" s="112">
        <v>1309</v>
      </c>
      <c r="J6" s="572">
        <f>D6+F6+H6</f>
        <v>45493</v>
      </c>
      <c r="K6" s="572">
        <f>E6+G6+I6</f>
        <v>4825</v>
      </c>
      <c r="L6" s="599"/>
    </row>
    <row r="7" spans="1:12" ht="15" customHeight="1">
      <c r="A7" s="186" t="s">
        <v>97</v>
      </c>
      <c r="B7" s="112">
        <v>53198</v>
      </c>
      <c r="C7" s="112">
        <v>6837</v>
      </c>
      <c r="D7" s="112">
        <v>17</v>
      </c>
      <c r="E7" s="501">
        <v>0</v>
      </c>
      <c r="F7" s="112">
        <v>25785</v>
      </c>
      <c r="G7" s="503">
        <v>0</v>
      </c>
      <c r="H7" s="112">
        <v>28365</v>
      </c>
      <c r="I7" s="503">
        <v>0</v>
      </c>
      <c r="J7" s="573">
        <f aca="true" t="shared" si="0" ref="J7:J29">D7+F7+H7</f>
        <v>54167</v>
      </c>
      <c r="K7" s="550">
        <v>0</v>
      </c>
      <c r="L7" s="599"/>
    </row>
    <row r="8" spans="1:12" ht="15" customHeight="1">
      <c r="A8" s="186" t="s">
        <v>160</v>
      </c>
      <c r="B8" s="505" t="s">
        <v>418</v>
      </c>
      <c r="C8" s="505" t="s">
        <v>418</v>
      </c>
      <c r="D8" s="501">
        <v>0</v>
      </c>
      <c r="E8" s="501">
        <v>0</v>
      </c>
      <c r="F8" s="503">
        <v>0</v>
      </c>
      <c r="G8" s="503">
        <v>0</v>
      </c>
      <c r="H8" s="503">
        <v>0</v>
      </c>
      <c r="I8" s="503">
        <v>0</v>
      </c>
      <c r="J8" s="550">
        <v>0</v>
      </c>
      <c r="K8" s="550">
        <v>0</v>
      </c>
      <c r="L8" s="599"/>
    </row>
    <row r="9" spans="1:12" ht="15" customHeight="1">
      <c r="A9" s="186" t="s">
        <v>77</v>
      </c>
      <c r="B9" s="112">
        <v>268318</v>
      </c>
      <c r="C9" s="112">
        <v>80928</v>
      </c>
      <c r="D9" s="112">
        <v>87878</v>
      </c>
      <c r="E9" s="112">
        <v>15800</v>
      </c>
      <c r="F9" s="112">
        <v>8599</v>
      </c>
      <c r="G9" s="112">
        <v>4246</v>
      </c>
      <c r="H9" s="112">
        <v>12855</v>
      </c>
      <c r="I9" s="112">
        <v>6505</v>
      </c>
      <c r="J9" s="573">
        <f t="shared" si="0"/>
        <v>109332</v>
      </c>
      <c r="K9" s="573">
        <f aca="true" t="shared" si="1" ref="K9:K29">E9+G9+I9</f>
        <v>26551</v>
      </c>
      <c r="L9" s="599"/>
    </row>
    <row r="10" spans="1:12" ht="15" customHeight="1">
      <c r="A10" s="186" t="s">
        <v>78</v>
      </c>
      <c r="B10" s="112">
        <v>34838</v>
      </c>
      <c r="C10" s="112">
        <v>2647</v>
      </c>
      <c r="D10" s="112">
        <v>8253</v>
      </c>
      <c r="E10" s="112">
        <v>544</v>
      </c>
      <c r="F10" s="112">
        <v>10647</v>
      </c>
      <c r="G10" s="112">
        <v>560</v>
      </c>
      <c r="H10" s="112">
        <v>4507</v>
      </c>
      <c r="I10" s="112">
        <v>1237</v>
      </c>
      <c r="J10" s="573">
        <f t="shared" si="0"/>
        <v>23407</v>
      </c>
      <c r="K10" s="573">
        <f t="shared" si="1"/>
        <v>2341</v>
      </c>
      <c r="L10" s="599"/>
    </row>
    <row r="11" spans="1:12" ht="15" customHeight="1">
      <c r="A11" s="186" t="s">
        <v>98</v>
      </c>
      <c r="B11" s="112">
        <v>29</v>
      </c>
      <c r="C11" s="112">
        <v>23040</v>
      </c>
      <c r="D11" s="112">
        <v>86</v>
      </c>
      <c r="E11" s="112">
        <v>2198</v>
      </c>
      <c r="F11" s="112">
        <v>11</v>
      </c>
      <c r="G11" s="112">
        <v>5133</v>
      </c>
      <c r="H11" s="112">
        <v>3041</v>
      </c>
      <c r="I11" s="112">
        <v>26961</v>
      </c>
      <c r="J11" s="573">
        <f t="shared" si="0"/>
        <v>3138</v>
      </c>
      <c r="K11" s="573">
        <f t="shared" si="1"/>
        <v>34292</v>
      </c>
      <c r="L11" s="599"/>
    </row>
    <row r="12" spans="1:12" ht="15" customHeight="1">
      <c r="A12" s="186" t="s">
        <v>161</v>
      </c>
      <c r="B12" s="505" t="s">
        <v>418</v>
      </c>
      <c r="C12" s="112">
        <v>105</v>
      </c>
      <c r="D12" s="501">
        <v>0</v>
      </c>
      <c r="E12" s="501">
        <v>0</v>
      </c>
      <c r="F12" s="503">
        <v>0</v>
      </c>
      <c r="G12" s="112">
        <v>31</v>
      </c>
      <c r="H12" s="503">
        <v>0</v>
      </c>
      <c r="I12" s="503">
        <v>0</v>
      </c>
      <c r="J12" s="550">
        <v>0</v>
      </c>
      <c r="K12" s="573">
        <f t="shared" si="1"/>
        <v>31</v>
      </c>
      <c r="L12" s="599"/>
    </row>
    <row r="13" spans="1:12" ht="15" customHeight="1">
      <c r="A13" s="186" t="s">
        <v>79</v>
      </c>
      <c r="B13" s="112">
        <v>443</v>
      </c>
      <c r="C13" s="112">
        <v>6628</v>
      </c>
      <c r="D13" s="501">
        <v>0</v>
      </c>
      <c r="E13" s="501">
        <v>0</v>
      </c>
      <c r="F13" s="503">
        <v>0</v>
      </c>
      <c r="G13" s="112">
        <v>8202</v>
      </c>
      <c r="H13" s="503">
        <v>0</v>
      </c>
      <c r="I13" s="112">
        <v>4316</v>
      </c>
      <c r="J13" s="550">
        <v>0</v>
      </c>
      <c r="K13" s="573">
        <f t="shared" si="1"/>
        <v>12518</v>
      </c>
      <c r="L13" s="599"/>
    </row>
    <row r="14" spans="1:12" ht="15" customHeight="1">
      <c r="A14" s="186" t="s">
        <v>162</v>
      </c>
      <c r="B14" s="112">
        <v>51</v>
      </c>
      <c r="C14" s="505" t="s">
        <v>418</v>
      </c>
      <c r="D14" s="501">
        <v>0</v>
      </c>
      <c r="E14" s="501">
        <v>0</v>
      </c>
      <c r="F14" s="112">
        <v>22</v>
      </c>
      <c r="G14" s="503">
        <v>0</v>
      </c>
      <c r="H14" s="503">
        <v>0</v>
      </c>
      <c r="I14" s="503">
        <v>0</v>
      </c>
      <c r="J14" s="573">
        <f t="shared" si="0"/>
        <v>22</v>
      </c>
      <c r="K14" s="550">
        <v>0</v>
      </c>
      <c r="L14" s="599"/>
    </row>
    <row r="15" spans="1:12" ht="15" customHeight="1">
      <c r="A15" s="186" t="s">
        <v>99</v>
      </c>
      <c r="B15" s="112">
        <v>3625</v>
      </c>
      <c r="C15" s="112">
        <v>19675</v>
      </c>
      <c r="D15" s="112">
        <v>735</v>
      </c>
      <c r="E15" s="112">
        <v>1783</v>
      </c>
      <c r="F15" s="112">
        <v>887</v>
      </c>
      <c r="G15" s="112">
        <v>43397</v>
      </c>
      <c r="H15" s="112">
        <v>909</v>
      </c>
      <c r="I15" s="112">
        <v>8265</v>
      </c>
      <c r="J15" s="573">
        <f t="shared" si="0"/>
        <v>2531</v>
      </c>
      <c r="K15" s="573">
        <f t="shared" si="1"/>
        <v>53445</v>
      </c>
      <c r="L15" s="599"/>
    </row>
    <row r="16" spans="1:12" ht="15" customHeight="1">
      <c r="A16" s="186" t="s">
        <v>25</v>
      </c>
      <c r="B16" s="112">
        <v>143794</v>
      </c>
      <c r="C16" s="112">
        <v>920737</v>
      </c>
      <c r="D16" s="112">
        <v>75779</v>
      </c>
      <c r="E16" s="112">
        <v>177178</v>
      </c>
      <c r="F16" s="112">
        <v>57250</v>
      </c>
      <c r="G16" s="112">
        <v>189542</v>
      </c>
      <c r="H16" s="112">
        <v>221576</v>
      </c>
      <c r="I16" s="112">
        <v>160680</v>
      </c>
      <c r="J16" s="573">
        <f t="shared" si="0"/>
        <v>354605</v>
      </c>
      <c r="K16" s="573">
        <f t="shared" si="1"/>
        <v>527400</v>
      </c>
      <c r="L16" s="599"/>
    </row>
    <row r="17" spans="1:12" ht="15" customHeight="1">
      <c r="A17" s="186" t="s">
        <v>100</v>
      </c>
      <c r="B17" s="112">
        <v>20456</v>
      </c>
      <c r="C17" s="112">
        <v>630</v>
      </c>
      <c r="D17" s="112">
        <v>5814</v>
      </c>
      <c r="E17" s="501">
        <v>0</v>
      </c>
      <c r="F17" s="112">
        <v>11008</v>
      </c>
      <c r="G17" s="112">
        <v>255</v>
      </c>
      <c r="H17" s="112">
        <v>5397</v>
      </c>
      <c r="I17" s="503">
        <v>0</v>
      </c>
      <c r="J17" s="573">
        <f t="shared" si="0"/>
        <v>22219</v>
      </c>
      <c r="K17" s="573">
        <f t="shared" si="1"/>
        <v>255</v>
      </c>
      <c r="L17" s="599"/>
    </row>
    <row r="18" spans="1:12" ht="15" customHeight="1">
      <c r="A18" s="186" t="s">
        <v>163</v>
      </c>
      <c r="B18" s="112" t="s">
        <v>418</v>
      </c>
      <c r="C18" s="505" t="s">
        <v>418</v>
      </c>
      <c r="D18" s="166">
        <v>0</v>
      </c>
      <c r="E18" s="501">
        <v>0</v>
      </c>
      <c r="F18" s="503">
        <v>0</v>
      </c>
      <c r="G18" s="503">
        <v>0</v>
      </c>
      <c r="H18" s="503">
        <v>0</v>
      </c>
      <c r="I18" s="503">
        <v>0</v>
      </c>
      <c r="J18" s="550">
        <v>0</v>
      </c>
      <c r="K18" s="550">
        <v>0</v>
      </c>
      <c r="L18" s="599"/>
    </row>
    <row r="19" spans="1:12" ht="15" customHeight="1">
      <c r="A19" s="186" t="s">
        <v>164</v>
      </c>
      <c r="B19" s="112">
        <v>10235516</v>
      </c>
      <c r="C19" s="112">
        <v>2552646</v>
      </c>
      <c r="D19" s="112">
        <v>2652180</v>
      </c>
      <c r="E19" s="112">
        <v>583190</v>
      </c>
      <c r="F19" s="112">
        <v>2684781</v>
      </c>
      <c r="G19" s="112">
        <v>712707</v>
      </c>
      <c r="H19" s="112">
        <v>2994553</v>
      </c>
      <c r="I19" s="112">
        <v>1136178</v>
      </c>
      <c r="J19" s="573">
        <f t="shared" si="0"/>
        <v>8331514</v>
      </c>
      <c r="K19" s="573">
        <f t="shared" si="1"/>
        <v>2432075</v>
      </c>
      <c r="L19" s="599"/>
    </row>
    <row r="20" spans="1:12" ht="15" customHeight="1">
      <c r="A20" s="186" t="s">
        <v>80</v>
      </c>
      <c r="B20" s="505" t="s">
        <v>418</v>
      </c>
      <c r="C20" s="505" t="s">
        <v>418</v>
      </c>
      <c r="D20" s="501">
        <v>0</v>
      </c>
      <c r="E20" s="501">
        <v>0</v>
      </c>
      <c r="F20" s="503">
        <v>0</v>
      </c>
      <c r="G20" s="503">
        <v>0</v>
      </c>
      <c r="H20" s="503">
        <v>0</v>
      </c>
      <c r="I20" s="503">
        <v>0</v>
      </c>
      <c r="J20" s="550">
        <v>0</v>
      </c>
      <c r="K20" s="550">
        <v>0</v>
      </c>
      <c r="L20" s="599"/>
    </row>
    <row r="21" spans="1:12" ht="15" customHeight="1">
      <c r="A21" s="186" t="s">
        <v>81</v>
      </c>
      <c r="B21" s="112">
        <v>306843</v>
      </c>
      <c r="C21" s="112">
        <v>174</v>
      </c>
      <c r="D21" s="112">
        <v>61582</v>
      </c>
      <c r="E21" s="501">
        <v>0</v>
      </c>
      <c r="F21" s="112">
        <v>43814</v>
      </c>
      <c r="G21" s="503">
        <v>0</v>
      </c>
      <c r="H21" s="112">
        <v>99338</v>
      </c>
      <c r="I21" s="112">
        <v>2985</v>
      </c>
      <c r="J21" s="573">
        <f t="shared" si="0"/>
        <v>204734</v>
      </c>
      <c r="K21" s="573">
        <f t="shared" si="1"/>
        <v>2985</v>
      </c>
      <c r="L21" s="599"/>
    </row>
    <row r="22" spans="1:12" ht="15" customHeight="1">
      <c r="A22" s="186" t="s">
        <v>39</v>
      </c>
      <c r="B22" s="112">
        <v>31372</v>
      </c>
      <c r="C22" s="112">
        <v>36714</v>
      </c>
      <c r="D22" s="112">
        <v>13235</v>
      </c>
      <c r="E22" s="112">
        <v>36119</v>
      </c>
      <c r="F22" s="112">
        <v>610</v>
      </c>
      <c r="G22" s="112">
        <v>16746</v>
      </c>
      <c r="H22" s="112">
        <v>33141</v>
      </c>
      <c r="I22" s="112">
        <v>6626</v>
      </c>
      <c r="J22" s="573">
        <f t="shared" si="0"/>
        <v>46986</v>
      </c>
      <c r="K22" s="573">
        <f t="shared" si="1"/>
        <v>59491</v>
      </c>
      <c r="L22" s="599"/>
    </row>
    <row r="23" spans="1:12" ht="15" customHeight="1">
      <c r="A23" s="186" t="s">
        <v>101</v>
      </c>
      <c r="B23" s="112">
        <v>3</v>
      </c>
      <c r="C23" s="112">
        <v>12449</v>
      </c>
      <c r="D23" s="501">
        <v>0</v>
      </c>
      <c r="E23" s="501">
        <v>0</v>
      </c>
      <c r="F23" s="503">
        <v>0</v>
      </c>
      <c r="G23" s="503">
        <v>0</v>
      </c>
      <c r="H23" s="503">
        <v>0</v>
      </c>
      <c r="I23" s="503">
        <v>0</v>
      </c>
      <c r="J23" s="550">
        <v>0</v>
      </c>
      <c r="K23" s="550">
        <v>0</v>
      </c>
      <c r="L23" s="599"/>
    </row>
    <row r="24" spans="1:12" ht="15" customHeight="1">
      <c r="A24" s="186" t="s">
        <v>165</v>
      </c>
      <c r="B24" s="112">
        <v>563</v>
      </c>
      <c r="C24" s="112">
        <v>128</v>
      </c>
      <c r="D24" s="501">
        <v>0</v>
      </c>
      <c r="E24" s="501">
        <v>0</v>
      </c>
      <c r="F24" s="503">
        <v>0</v>
      </c>
      <c r="G24" s="503">
        <v>0</v>
      </c>
      <c r="H24" s="112">
        <v>5</v>
      </c>
      <c r="I24" s="503">
        <v>0</v>
      </c>
      <c r="J24" s="573">
        <f t="shared" si="0"/>
        <v>5</v>
      </c>
      <c r="K24" s="550">
        <v>0</v>
      </c>
      <c r="L24" s="599"/>
    </row>
    <row r="25" spans="1:12" ht="15" customHeight="1">
      <c r="A25" s="186" t="s">
        <v>27</v>
      </c>
      <c r="B25" s="112">
        <v>3212</v>
      </c>
      <c r="C25" s="112">
        <v>25150</v>
      </c>
      <c r="D25" s="112">
        <v>2511</v>
      </c>
      <c r="E25" s="112">
        <v>6218</v>
      </c>
      <c r="F25" s="112">
        <v>47</v>
      </c>
      <c r="G25" s="112">
        <v>7920</v>
      </c>
      <c r="H25" s="112">
        <v>33</v>
      </c>
      <c r="I25" s="112">
        <v>9458</v>
      </c>
      <c r="J25" s="573">
        <f t="shared" si="0"/>
        <v>2591</v>
      </c>
      <c r="K25" s="573">
        <f t="shared" si="1"/>
        <v>23596</v>
      </c>
      <c r="L25" s="599"/>
    </row>
    <row r="26" spans="1:12" ht="15" customHeight="1">
      <c r="A26" s="186" t="s">
        <v>166</v>
      </c>
      <c r="B26" s="112">
        <v>9882</v>
      </c>
      <c r="C26" s="112">
        <v>24338</v>
      </c>
      <c r="D26" s="501">
        <v>0</v>
      </c>
      <c r="E26" s="112">
        <v>2379</v>
      </c>
      <c r="F26" s="503">
        <v>0</v>
      </c>
      <c r="G26" s="112">
        <v>3988</v>
      </c>
      <c r="H26" s="503">
        <v>0</v>
      </c>
      <c r="I26" s="112">
        <v>2666</v>
      </c>
      <c r="J26" s="550">
        <v>0</v>
      </c>
      <c r="K26" s="573">
        <f t="shared" si="1"/>
        <v>9033</v>
      </c>
      <c r="L26" s="599"/>
    </row>
    <row r="27" spans="1:12" ht="15" customHeight="1">
      <c r="A27" s="186" t="s">
        <v>82</v>
      </c>
      <c r="B27" s="112">
        <v>235307</v>
      </c>
      <c r="C27" s="112">
        <v>19597</v>
      </c>
      <c r="D27" s="112">
        <v>72432</v>
      </c>
      <c r="E27" s="112">
        <v>8871</v>
      </c>
      <c r="F27" s="112">
        <v>6828</v>
      </c>
      <c r="G27" s="112">
        <v>1107</v>
      </c>
      <c r="H27" s="112">
        <v>32660</v>
      </c>
      <c r="I27" s="112">
        <v>8401</v>
      </c>
      <c r="J27" s="573">
        <f t="shared" si="0"/>
        <v>111920</v>
      </c>
      <c r="K27" s="573">
        <f t="shared" si="1"/>
        <v>18379</v>
      </c>
      <c r="L27" s="599"/>
    </row>
    <row r="28" spans="1:12" ht="15" customHeight="1">
      <c r="A28" s="186" t="s">
        <v>29</v>
      </c>
      <c r="B28" s="112">
        <v>129343</v>
      </c>
      <c r="C28" s="112">
        <v>51649</v>
      </c>
      <c r="D28" s="112">
        <v>21776</v>
      </c>
      <c r="E28" s="112">
        <v>8756</v>
      </c>
      <c r="F28" s="112">
        <v>1446</v>
      </c>
      <c r="G28" s="112">
        <v>10033</v>
      </c>
      <c r="H28" s="112">
        <v>15949</v>
      </c>
      <c r="I28" s="112">
        <v>18568</v>
      </c>
      <c r="J28" s="573">
        <f t="shared" si="0"/>
        <v>39171</v>
      </c>
      <c r="K28" s="573">
        <f t="shared" si="1"/>
        <v>37357</v>
      </c>
      <c r="L28" s="599"/>
    </row>
    <row r="29" spans="1:12" ht="15" customHeight="1">
      <c r="A29" s="187" t="s">
        <v>167</v>
      </c>
      <c r="B29" s="175">
        <v>33821</v>
      </c>
      <c r="C29" s="175">
        <v>77509</v>
      </c>
      <c r="D29" s="175">
        <f>'Table 14'!D7-SUM('Table 14'!D8:D33)-SUM('Table 14 cont''d'!D6:D28)</f>
        <v>1857</v>
      </c>
      <c r="E29" s="175">
        <f>'Table 14'!E7-SUM('Table 14'!E8:E33)-SUM('Table 14 cont''d'!E6:E28)</f>
        <v>12918</v>
      </c>
      <c r="F29" s="175">
        <f>'Table 14'!F7-SUM('Table 14'!F8:F33)-SUM('Table 14 cont''d'!F6:F28)</f>
        <v>63011</v>
      </c>
      <c r="G29" s="175">
        <f>'Table 14'!G7-SUM('Table 14'!G8:G33)-SUM('Table 14 cont''d'!G6:G28)</f>
        <v>17393</v>
      </c>
      <c r="H29" s="175">
        <f>'Table 14'!H7-SUM('Table 14'!H8:H33)-SUM('Table 14 cont''d'!H6:H28)</f>
        <v>6248</v>
      </c>
      <c r="I29" s="175">
        <f>'Table 14'!I7-SUM('Table 14'!I8:I33)-SUM('Table 14 cont''d'!I6:I28)</f>
        <v>18549</v>
      </c>
      <c r="J29" s="574">
        <f t="shared" si="0"/>
        <v>71116</v>
      </c>
      <c r="K29" s="574">
        <f t="shared" si="1"/>
        <v>48860</v>
      </c>
      <c r="L29" s="599"/>
    </row>
    <row r="30" spans="1:12" ht="13.5">
      <c r="A30" s="82" t="s">
        <v>235</v>
      </c>
      <c r="B30" s="69"/>
      <c r="C30" s="69"/>
      <c r="L30" s="599"/>
    </row>
    <row r="31" spans="1:12" ht="13.5">
      <c r="A31" s="130" t="s">
        <v>236</v>
      </c>
      <c r="B31" s="69"/>
      <c r="C31" s="69"/>
      <c r="L31" s="599"/>
    </row>
    <row r="32" spans="1:12" ht="13.5">
      <c r="A32" s="130" t="s">
        <v>237</v>
      </c>
      <c r="B32" s="69"/>
      <c r="C32" s="69"/>
      <c r="L32" s="599"/>
    </row>
    <row r="33" ht="12.75">
      <c r="L33" s="599"/>
    </row>
  </sheetData>
  <sheetProtection/>
  <mergeCells count="9">
    <mergeCell ref="L1:L33"/>
    <mergeCell ref="D4:E4"/>
    <mergeCell ref="A3:A5"/>
    <mergeCell ref="B3:C4"/>
    <mergeCell ref="G2:K2"/>
    <mergeCell ref="F4:G4"/>
    <mergeCell ref="D3:K3"/>
    <mergeCell ref="J4:K4"/>
    <mergeCell ref="H4:I4"/>
  </mergeCells>
  <printOptions/>
  <pageMargins left="0.27" right="0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3.140625" style="72" customWidth="1"/>
    <col min="2" max="3" width="12.57421875" style="72" customWidth="1"/>
    <col min="4" max="11" width="12.57421875" style="1" customWidth="1"/>
    <col min="12" max="12" width="4.57421875" style="72" customWidth="1"/>
    <col min="13" max="16384" width="9.140625" style="72" customWidth="1"/>
  </cols>
  <sheetData>
    <row r="1" spans="1:12" ht="21" customHeight="1">
      <c r="A1" s="34" t="s">
        <v>414</v>
      </c>
      <c r="B1" s="33"/>
      <c r="C1" s="33"/>
      <c r="D1" s="162"/>
      <c r="E1" s="162"/>
      <c r="F1" s="162"/>
      <c r="G1" s="162"/>
      <c r="H1" s="162"/>
      <c r="I1" s="162"/>
      <c r="J1" s="162"/>
      <c r="K1" s="162"/>
      <c r="L1" s="599" t="s">
        <v>224</v>
      </c>
    </row>
    <row r="2" spans="1:12" ht="21" customHeight="1">
      <c r="A2" s="33"/>
      <c r="B2" s="33"/>
      <c r="C2" s="33"/>
      <c r="F2" s="203"/>
      <c r="G2" s="691" t="s">
        <v>390</v>
      </c>
      <c r="H2" s="691"/>
      <c r="I2" s="691"/>
      <c r="J2" s="691"/>
      <c r="K2" s="691"/>
      <c r="L2" s="599"/>
    </row>
    <row r="3" spans="1:12" ht="6" customHeight="1">
      <c r="A3" s="33"/>
      <c r="B3" s="33"/>
      <c r="C3" s="33"/>
      <c r="D3" s="160"/>
      <c r="E3" s="160"/>
      <c r="F3" s="160"/>
      <c r="G3" s="160"/>
      <c r="H3" s="160"/>
      <c r="I3" s="160"/>
      <c r="J3" s="160"/>
      <c r="K3" s="160"/>
      <c r="L3" s="599"/>
    </row>
    <row r="4" spans="1:12" s="73" customFormat="1" ht="21" customHeight="1">
      <c r="A4" s="700" t="s">
        <v>70</v>
      </c>
      <c r="B4" s="703" t="s">
        <v>426</v>
      </c>
      <c r="C4" s="704"/>
      <c r="D4" s="707" t="s">
        <v>408</v>
      </c>
      <c r="E4" s="707"/>
      <c r="F4" s="707"/>
      <c r="G4" s="707"/>
      <c r="H4" s="707"/>
      <c r="I4" s="707"/>
      <c r="J4" s="707"/>
      <c r="K4" s="707"/>
      <c r="L4" s="599"/>
    </row>
    <row r="5" spans="1:12" s="73" customFormat="1" ht="21" customHeight="1">
      <c r="A5" s="701"/>
      <c r="B5" s="705"/>
      <c r="C5" s="706"/>
      <c r="D5" s="699" t="s">
        <v>0</v>
      </c>
      <c r="E5" s="699"/>
      <c r="F5" s="699" t="s">
        <v>1</v>
      </c>
      <c r="G5" s="699"/>
      <c r="H5" s="699" t="s">
        <v>2</v>
      </c>
      <c r="I5" s="699"/>
      <c r="J5" s="689" t="s">
        <v>417</v>
      </c>
      <c r="K5" s="690"/>
      <c r="L5" s="599"/>
    </row>
    <row r="6" spans="1:12" ht="32.25" customHeight="1">
      <c r="A6" s="702"/>
      <c r="B6" s="35" t="s">
        <v>182</v>
      </c>
      <c r="C6" s="35" t="s">
        <v>238</v>
      </c>
      <c r="D6" s="35" t="s">
        <v>182</v>
      </c>
      <c r="E6" s="35" t="s">
        <v>238</v>
      </c>
      <c r="F6" s="35" t="s">
        <v>182</v>
      </c>
      <c r="G6" s="35" t="s">
        <v>238</v>
      </c>
      <c r="H6" s="35" t="s">
        <v>182</v>
      </c>
      <c r="I6" s="35" t="s">
        <v>238</v>
      </c>
      <c r="J6" s="548" t="s">
        <v>68</v>
      </c>
      <c r="K6" s="548" t="s">
        <v>427</v>
      </c>
      <c r="L6" s="599"/>
    </row>
    <row r="7" spans="1:12" s="73" customFormat="1" ht="18" customHeight="1">
      <c r="A7" s="374" t="s">
        <v>63</v>
      </c>
      <c r="B7" s="375">
        <v>3311164</v>
      </c>
      <c r="C7" s="375">
        <v>4990700</v>
      </c>
      <c r="D7" s="375">
        <f aca="true" t="shared" si="0" ref="D7:I7">SUM(D8:D25)</f>
        <v>818647</v>
      </c>
      <c r="E7" s="375">
        <f t="shared" si="0"/>
        <v>1140801</v>
      </c>
      <c r="F7" s="375">
        <f t="shared" si="0"/>
        <v>808596</v>
      </c>
      <c r="G7" s="376">
        <f t="shared" si="0"/>
        <v>1262091</v>
      </c>
      <c r="H7" s="376">
        <f t="shared" si="0"/>
        <v>1191666</v>
      </c>
      <c r="I7" s="376">
        <f t="shared" si="0"/>
        <v>1136504</v>
      </c>
      <c r="J7" s="376">
        <f>D7+F7+H7</f>
        <v>2818909</v>
      </c>
      <c r="K7" s="376">
        <f>E7+G7+I7</f>
        <v>3539396</v>
      </c>
      <c r="L7" s="599"/>
    </row>
    <row r="8" spans="1:12" s="73" customFormat="1" ht="18" customHeight="1">
      <c r="A8" s="377" t="s">
        <v>73</v>
      </c>
      <c r="B8" s="506" t="s">
        <v>418</v>
      </c>
      <c r="C8" s="378">
        <v>1650</v>
      </c>
      <c r="D8" s="507">
        <v>0</v>
      </c>
      <c r="E8" s="378">
        <v>10409</v>
      </c>
      <c r="F8" s="507">
        <v>0</v>
      </c>
      <c r="G8" s="378">
        <v>4196</v>
      </c>
      <c r="H8" s="507">
        <v>0</v>
      </c>
      <c r="I8" s="379">
        <v>8655</v>
      </c>
      <c r="J8" s="575">
        <f aca="true" t="shared" si="1" ref="J8:J25">D8+F8+H8</f>
        <v>0</v>
      </c>
      <c r="K8" s="576">
        <f aca="true" t="shared" si="2" ref="K8:K25">E8+G8+I8</f>
        <v>23260</v>
      </c>
      <c r="L8" s="599"/>
    </row>
    <row r="9" spans="1:12" s="73" customFormat="1" ht="18" customHeight="1">
      <c r="A9" s="377" t="s">
        <v>74</v>
      </c>
      <c r="B9" s="378">
        <v>213</v>
      </c>
      <c r="C9" s="378">
        <v>103345</v>
      </c>
      <c r="D9" s="507">
        <v>0</v>
      </c>
      <c r="E9" s="378">
        <v>17165</v>
      </c>
      <c r="F9" s="378">
        <v>6</v>
      </c>
      <c r="G9" s="378">
        <v>15843</v>
      </c>
      <c r="H9" s="507">
        <v>0</v>
      </c>
      <c r="I9" s="379">
        <v>18625</v>
      </c>
      <c r="J9" s="576">
        <f t="shared" si="1"/>
        <v>6</v>
      </c>
      <c r="K9" s="576">
        <f t="shared" si="2"/>
        <v>51633</v>
      </c>
      <c r="L9" s="599"/>
    </row>
    <row r="10" spans="1:12" s="73" customFormat="1" ht="18" customHeight="1">
      <c r="A10" s="377" t="s">
        <v>91</v>
      </c>
      <c r="B10" s="506" t="s">
        <v>418</v>
      </c>
      <c r="C10" s="378">
        <v>937</v>
      </c>
      <c r="D10" s="507">
        <v>0</v>
      </c>
      <c r="E10" s="507">
        <v>0</v>
      </c>
      <c r="F10" s="378">
        <v>15</v>
      </c>
      <c r="G10" s="378">
        <v>171</v>
      </c>
      <c r="H10" s="507">
        <v>0</v>
      </c>
      <c r="I10" s="507">
        <v>0</v>
      </c>
      <c r="J10" s="576">
        <f t="shared" si="1"/>
        <v>15</v>
      </c>
      <c r="K10" s="576">
        <f t="shared" si="2"/>
        <v>171</v>
      </c>
      <c r="L10" s="599"/>
    </row>
    <row r="11" spans="1:12" ht="18" customHeight="1">
      <c r="A11" s="377" t="s">
        <v>85</v>
      </c>
      <c r="B11" s="506" t="s">
        <v>418</v>
      </c>
      <c r="C11" s="378">
        <v>18549</v>
      </c>
      <c r="D11" s="378">
        <v>5881</v>
      </c>
      <c r="E11" s="508">
        <v>0</v>
      </c>
      <c r="F11" s="378">
        <v>3</v>
      </c>
      <c r="G11" s="378">
        <v>320</v>
      </c>
      <c r="H11" s="507">
        <v>0</v>
      </c>
      <c r="I11" s="507">
        <v>0</v>
      </c>
      <c r="J11" s="576">
        <f t="shared" si="1"/>
        <v>5884</v>
      </c>
      <c r="K11" s="576">
        <f t="shared" si="2"/>
        <v>320</v>
      </c>
      <c r="L11" s="599"/>
    </row>
    <row r="12" spans="1:12" s="73" customFormat="1" ht="18" customHeight="1">
      <c r="A12" s="377" t="s">
        <v>104</v>
      </c>
      <c r="B12" s="378">
        <v>833507</v>
      </c>
      <c r="C12" s="378">
        <v>9041</v>
      </c>
      <c r="D12" s="378">
        <v>177167</v>
      </c>
      <c r="E12" s="378">
        <v>3446</v>
      </c>
      <c r="F12" s="378">
        <v>114313</v>
      </c>
      <c r="G12" s="378">
        <v>921</v>
      </c>
      <c r="H12" s="379">
        <v>345657</v>
      </c>
      <c r="I12" s="379">
        <v>2167</v>
      </c>
      <c r="J12" s="576">
        <f t="shared" si="1"/>
        <v>637137</v>
      </c>
      <c r="K12" s="576">
        <f t="shared" si="2"/>
        <v>6534</v>
      </c>
      <c r="L12" s="599"/>
    </row>
    <row r="13" spans="1:12" s="73" customFormat="1" ht="18" customHeight="1">
      <c r="A13" s="377" t="s">
        <v>143</v>
      </c>
      <c r="B13" s="506" t="s">
        <v>418</v>
      </c>
      <c r="C13" s="378">
        <v>313</v>
      </c>
      <c r="D13" s="508">
        <v>0</v>
      </c>
      <c r="E13" s="378">
        <v>218</v>
      </c>
      <c r="F13" s="378">
        <v>16</v>
      </c>
      <c r="G13" s="507">
        <v>0</v>
      </c>
      <c r="H13" s="507">
        <v>0</v>
      </c>
      <c r="I13" s="379">
        <v>134</v>
      </c>
      <c r="J13" s="576">
        <f t="shared" si="1"/>
        <v>16</v>
      </c>
      <c r="K13" s="576">
        <f t="shared" si="2"/>
        <v>352</v>
      </c>
      <c r="L13" s="599"/>
    </row>
    <row r="14" spans="1:12" s="73" customFormat="1" ht="18" customHeight="1">
      <c r="A14" s="377" t="s">
        <v>75</v>
      </c>
      <c r="B14" s="378">
        <v>10484</v>
      </c>
      <c r="C14" s="378">
        <v>21089</v>
      </c>
      <c r="D14" s="378">
        <v>1143</v>
      </c>
      <c r="E14" s="378">
        <v>33</v>
      </c>
      <c r="F14" s="507">
        <v>0</v>
      </c>
      <c r="G14" s="378">
        <v>1529</v>
      </c>
      <c r="H14" s="379">
        <v>1012</v>
      </c>
      <c r="I14" s="379">
        <v>1772</v>
      </c>
      <c r="J14" s="576">
        <f t="shared" si="1"/>
        <v>2155</v>
      </c>
      <c r="K14" s="576">
        <f t="shared" si="2"/>
        <v>3334</v>
      </c>
      <c r="L14" s="599"/>
    </row>
    <row r="15" spans="1:12" s="73" customFormat="1" ht="18" customHeight="1">
      <c r="A15" s="380" t="s">
        <v>24</v>
      </c>
      <c r="B15" s="378">
        <v>1088847</v>
      </c>
      <c r="C15" s="378">
        <v>221721</v>
      </c>
      <c r="D15" s="378">
        <v>267748</v>
      </c>
      <c r="E15" s="378">
        <v>99041</v>
      </c>
      <c r="F15" s="378">
        <v>393896</v>
      </c>
      <c r="G15" s="378">
        <v>124362</v>
      </c>
      <c r="H15" s="379">
        <v>338991</v>
      </c>
      <c r="I15" s="379">
        <v>37223</v>
      </c>
      <c r="J15" s="576">
        <f t="shared" si="1"/>
        <v>1000635</v>
      </c>
      <c r="K15" s="576">
        <f t="shared" si="2"/>
        <v>260626</v>
      </c>
      <c r="L15" s="599"/>
    </row>
    <row r="16" spans="1:12" ht="18" customHeight="1">
      <c r="A16" s="380" t="s">
        <v>183</v>
      </c>
      <c r="B16" s="378">
        <v>29</v>
      </c>
      <c r="C16" s="506" t="s">
        <v>418</v>
      </c>
      <c r="D16" s="507">
        <v>0</v>
      </c>
      <c r="E16" s="378">
        <v>2463</v>
      </c>
      <c r="F16" s="507">
        <v>0</v>
      </c>
      <c r="G16" s="507">
        <v>0</v>
      </c>
      <c r="H16" s="507">
        <v>0</v>
      </c>
      <c r="I16" s="507">
        <v>0</v>
      </c>
      <c r="J16" s="575">
        <f t="shared" si="1"/>
        <v>0</v>
      </c>
      <c r="K16" s="576">
        <f t="shared" si="2"/>
        <v>2463</v>
      </c>
      <c r="L16" s="599"/>
    </row>
    <row r="17" spans="1:12" s="73" customFormat="1" ht="18" customHeight="1">
      <c r="A17" s="377" t="s">
        <v>173</v>
      </c>
      <c r="B17" s="378">
        <v>542755</v>
      </c>
      <c r="C17" s="378">
        <v>3586861</v>
      </c>
      <c r="D17" s="378">
        <v>107570</v>
      </c>
      <c r="E17" s="378">
        <v>790696</v>
      </c>
      <c r="F17" s="378">
        <v>179719</v>
      </c>
      <c r="G17" s="378">
        <v>896426</v>
      </c>
      <c r="H17" s="379">
        <v>127258</v>
      </c>
      <c r="I17" s="379">
        <v>862211</v>
      </c>
      <c r="J17" s="576">
        <f t="shared" si="1"/>
        <v>414547</v>
      </c>
      <c r="K17" s="576">
        <f t="shared" si="2"/>
        <v>2549333</v>
      </c>
      <c r="L17" s="599"/>
    </row>
    <row r="18" spans="1:12" s="73" customFormat="1" ht="18" customHeight="1">
      <c r="A18" s="377" t="s">
        <v>64</v>
      </c>
      <c r="B18" s="378">
        <v>16387</v>
      </c>
      <c r="C18" s="378">
        <v>3260</v>
      </c>
      <c r="D18" s="378">
        <v>25058</v>
      </c>
      <c r="E18" s="378">
        <v>1997</v>
      </c>
      <c r="F18" s="378">
        <v>11243</v>
      </c>
      <c r="G18" s="378">
        <v>1519</v>
      </c>
      <c r="H18" s="379">
        <v>9192</v>
      </c>
      <c r="I18" s="379">
        <v>1309</v>
      </c>
      <c r="J18" s="576">
        <f t="shared" si="1"/>
        <v>45493</v>
      </c>
      <c r="K18" s="576">
        <f t="shared" si="2"/>
        <v>4825</v>
      </c>
      <c r="L18" s="599"/>
    </row>
    <row r="19" spans="1:12" s="73" customFormat="1" ht="18" customHeight="1">
      <c r="A19" s="377" t="s">
        <v>79</v>
      </c>
      <c r="B19" s="378">
        <v>443</v>
      </c>
      <c r="C19" s="378">
        <v>6628</v>
      </c>
      <c r="D19" s="507">
        <v>0</v>
      </c>
      <c r="E19" s="378">
        <v>14309</v>
      </c>
      <c r="F19" s="507">
        <v>0</v>
      </c>
      <c r="G19" s="378">
        <v>8202</v>
      </c>
      <c r="H19" s="507">
        <v>0</v>
      </c>
      <c r="I19" s="379">
        <v>4316</v>
      </c>
      <c r="J19" s="575">
        <f t="shared" si="1"/>
        <v>0</v>
      </c>
      <c r="K19" s="576">
        <f t="shared" si="2"/>
        <v>26827</v>
      </c>
      <c r="L19" s="599"/>
    </row>
    <row r="20" spans="1:12" s="73" customFormat="1" ht="18" customHeight="1">
      <c r="A20" s="377" t="s">
        <v>25</v>
      </c>
      <c r="B20" s="378">
        <v>143794</v>
      </c>
      <c r="C20" s="378">
        <v>920736</v>
      </c>
      <c r="D20" s="378">
        <v>75779</v>
      </c>
      <c r="E20" s="378">
        <v>177178</v>
      </c>
      <c r="F20" s="378">
        <v>57250</v>
      </c>
      <c r="G20" s="378">
        <v>189542</v>
      </c>
      <c r="H20" s="379">
        <v>221576</v>
      </c>
      <c r="I20" s="379">
        <v>160680</v>
      </c>
      <c r="J20" s="576">
        <f t="shared" si="1"/>
        <v>354605</v>
      </c>
      <c r="K20" s="576">
        <f t="shared" si="2"/>
        <v>527400</v>
      </c>
      <c r="L20" s="599"/>
    </row>
    <row r="21" spans="1:12" ht="18" customHeight="1">
      <c r="A21" s="377" t="s">
        <v>80</v>
      </c>
      <c r="B21" s="506" t="s">
        <v>418</v>
      </c>
      <c r="C21" s="506" t="s">
        <v>418</v>
      </c>
      <c r="D21" s="507">
        <v>0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75">
        <f t="shared" si="1"/>
        <v>0</v>
      </c>
      <c r="K21" s="575">
        <f t="shared" si="2"/>
        <v>0</v>
      </c>
      <c r="L21" s="599"/>
    </row>
    <row r="22" spans="1:12" s="73" customFormat="1" ht="18" customHeight="1">
      <c r="A22" s="377" t="s">
        <v>81</v>
      </c>
      <c r="B22" s="378">
        <v>306843</v>
      </c>
      <c r="C22" s="378">
        <v>174</v>
      </c>
      <c r="D22" s="378">
        <v>61582</v>
      </c>
      <c r="E22" s="507">
        <v>0</v>
      </c>
      <c r="F22" s="378">
        <v>43814</v>
      </c>
      <c r="G22" s="507">
        <v>0</v>
      </c>
      <c r="H22" s="379">
        <v>99338</v>
      </c>
      <c r="I22" s="379">
        <v>2985</v>
      </c>
      <c r="J22" s="576">
        <f t="shared" si="1"/>
        <v>204734</v>
      </c>
      <c r="K22" s="576">
        <f t="shared" si="2"/>
        <v>2985</v>
      </c>
      <c r="L22" s="599"/>
    </row>
    <row r="23" spans="1:12" s="73" customFormat="1" ht="18" customHeight="1">
      <c r="A23" s="377" t="s">
        <v>27</v>
      </c>
      <c r="B23" s="378">
        <v>3212</v>
      </c>
      <c r="C23" s="378">
        <v>25150</v>
      </c>
      <c r="D23" s="378">
        <v>2511</v>
      </c>
      <c r="E23" s="378">
        <v>6219</v>
      </c>
      <c r="F23" s="378">
        <v>47</v>
      </c>
      <c r="G23" s="378">
        <v>7920</v>
      </c>
      <c r="H23" s="379">
        <v>33</v>
      </c>
      <c r="I23" s="379">
        <v>9458</v>
      </c>
      <c r="J23" s="576">
        <f t="shared" si="1"/>
        <v>2591</v>
      </c>
      <c r="K23" s="576">
        <f t="shared" si="2"/>
        <v>23597</v>
      </c>
      <c r="L23" s="599"/>
    </row>
    <row r="24" spans="1:12" s="73" customFormat="1" ht="18" customHeight="1">
      <c r="A24" s="377" t="s">
        <v>82</v>
      </c>
      <c r="B24" s="378">
        <v>235307</v>
      </c>
      <c r="C24" s="378">
        <v>19597</v>
      </c>
      <c r="D24" s="378">
        <v>72432</v>
      </c>
      <c r="E24" s="378">
        <v>8871</v>
      </c>
      <c r="F24" s="378">
        <v>6828</v>
      </c>
      <c r="G24" s="378">
        <v>1107</v>
      </c>
      <c r="H24" s="379">
        <v>32660</v>
      </c>
      <c r="I24" s="379">
        <v>8401</v>
      </c>
      <c r="J24" s="576">
        <f t="shared" si="1"/>
        <v>111920</v>
      </c>
      <c r="K24" s="576">
        <f t="shared" si="2"/>
        <v>18379</v>
      </c>
      <c r="L24" s="599"/>
    </row>
    <row r="25" spans="1:12" s="73" customFormat="1" ht="18" customHeight="1">
      <c r="A25" s="381" t="s">
        <v>29</v>
      </c>
      <c r="B25" s="382">
        <v>129343</v>
      </c>
      <c r="C25" s="382">
        <v>51649</v>
      </c>
      <c r="D25" s="382">
        <v>21776</v>
      </c>
      <c r="E25" s="382">
        <v>8756</v>
      </c>
      <c r="F25" s="382">
        <v>1446</v>
      </c>
      <c r="G25" s="382">
        <v>10033</v>
      </c>
      <c r="H25" s="383">
        <v>15949</v>
      </c>
      <c r="I25" s="383">
        <v>18568</v>
      </c>
      <c r="J25" s="577">
        <f t="shared" si="1"/>
        <v>39171</v>
      </c>
      <c r="K25" s="577">
        <f t="shared" si="2"/>
        <v>37357</v>
      </c>
      <c r="L25" s="599"/>
    </row>
    <row r="26" spans="1:11" ht="6.75" customHeight="1">
      <c r="A26" s="69"/>
      <c r="B26" s="74"/>
      <c r="C26" s="74"/>
      <c r="D26" s="163"/>
      <c r="E26" s="163"/>
      <c r="F26" s="163"/>
      <c r="G26" s="163"/>
      <c r="H26" s="163"/>
      <c r="I26" s="163"/>
      <c r="J26" s="163"/>
      <c r="K26" s="163"/>
    </row>
    <row r="27" spans="1:11" s="73" customFormat="1" ht="15.75" customHeight="1">
      <c r="A27" s="82" t="s">
        <v>227</v>
      </c>
      <c r="B27" s="82"/>
      <c r="C27" s="82"/>
      <c r="D27" s="164"/>
      <c r="E27" s="164"/>
      <c r="F27" s="164"/>
      <c r="G27" s="164"/>
      <c r="H27" s="164"/>
      <c r="I27" s="164"/>
      <c r="J27" s="164"/>
      <c r="K27" s="164"/>
    </row>
    <row r="28" spans="1:11" s="73" customFormat="1" ht="12.75" customHeight="1">
      <c r="A28" s="68"/>
      <c r="B28" s="69"/>
      <c r="C28" s="69"/>
      <c r="D28" s="164"/>
      <c r="E28" s="164"/>
      <c r="F28" s="164"/>
      <c r="G28" s="164"/>
      <c r="H28" s="164"/>
      <c r="I28" s="164"/>
      <c r="J28" s="164"/>
      <c r="K28" s="16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9">
    <mergeCell ref="L1:L25"/>
    <mergeCell ref="D5:E5"/>
    <mergeCell ref="A4:A6"/>
    <mergeCell ref="B4:C5"/>
    <mergeCell ref="G2:K2"/>
    <mergeCell ref="F5:G5"/>
    <mergeCell ref="J5:K5"/>
    <mergeCell ref="D4:K4"/>
    <mergeCell ref="H5:I5"/>
  </mergeCells>
  <printOptions/>
  <pageMargins left="0.24" right="0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6.8515625" style="0" customWidth="1"/>
    <col min="2" max="3" width="14.8515625" style="0" customWidth="1"/>
    <col min="4" max="11" width="14.8515625" style="1" customWidth="1"/>
    <col min="12" max="12" width="6.57421875" style="72" customWidth="1"/>
  </cols>
  <sheetData>
    <row r="1" spans="1:12" ht="18.75" customHeight="1">
      <c r="A1" s="34" t="s">
        <v>410</v>
      </c>
      <c r="B1" s="79"/>
      <c r="C1" s="79"/>
      <c r="D1" s="165"/>
      <c r="E1" s="165"/>
      <c r="F1" s="165"/>
      <c r="G1" s="165"/>
      <c r="H1" s="165"/>
      <c r="I1" s="165"/>
      <c r="J1" s="165"/>
      <c r="K1" s="165"/>
      <c r="L1" s="599" t="s">
        <v>225</v>
      </c>
    </row>
    <row r="2" spans="1:12" ht="12.75">
      <c r="A2" s="71"/>
      <c r="B2" s="79"/>
      <c r="C2" s="79"/>
      <c r="D2" s="236"/>
      <c r="E2" s="203"/>
      <c r="F2" s="203"/>
      <c r="H2" s="236"/>
      <c r="I2" s="236"/>
      <c r="J2" s="204" t="s">
        <v>391</v>
      </c>
      <c r="K2" s="578"/>
      <c r="L2" s="599"/>
    </row>
    <row r="3" spans="1:12" ht="15.75">
      <c r="A3" s="683" t="s">
        <v>71</v>
      </c>
      <c r="B3" s="660" t="s">
        <v>419</v>
      </c>
      <c r="C3" s="664"/>
      <c r="D3" s="688" t="s">
        <v>382</v>
      </c>
      <c r="E3" s="688"/>
      <c r="F3" s="688"/>
      <c r="G3" s="688"/>
      <c r="H3" s="688"/>
      <c r="I3" s="688"/>
      <c r="J3" s="688"/>
      <c r="K3" s="688"/>
      <c r="L3" s="599"/>
    </row>
    <row r="4" spans="1:12" ht="18.75" customHeight="1">
      <c r="A4" s="684"/>
      <c r="B4" s="686"/>
      <c r="C4" s="687"/>
      <c r="D4" s="708" t="s">
        <v>0</v>
      </c>
      <c r="E4" s="708"/>
      <c r="F4" s="708" t="s">
        <v>1</v>
      </c>
      <c r="G4" s="708"/>
      <c r="H4" s="699" t="s">
        <v>2</v>
      </c>
      <c r="I4" s="699"/>
      <c r="J4" s="689" t="s">
        <v>417</v>
      </c>
      <c r="K4" s="690"/>
      <c r="L4" s="599"/>
    </row>
    <row r="5" spans="1:12" ht="26.25">
      <c r="A5" s="685"/>
      <c r="B5" s="131" t="s">
        <v>182</v>
      </c>
      <c r="C5" s="35" t="s">
        <v>238</v>
      </c>
      <c r="D5" s="131" t="s">
        <v>182</v>
      </c>
      <c r="E5" s="35" t="s">
        <v>238</v>
      </c>
      <c r="F5" s="131" t="s">
        <v>182</v>
      </c>
      <c r="G5" s="35" t="s">
        <v>238</v>
      </c>
      <c r="H5" s="131" t="s">
        <v>182</v>
      </c>
      <c r="I5" s="35" t="s">
        <v>238</v>
      </c>
      <c r="J5" s="548" t="s">
        <v>68</v>
      </c>
      <c r="K5" s="548" t="s">
        <v>427</v>
      </c>
      <c r="L5" s="599"/>
    </row>
    <row r="6" spans="1:12" ht="25.5" customHeight="1">
      <c r="A6" s="185" t="s">
        <v>63</v>
      </c>
      <c r="B6" s="150">
        <f aca="true" t="shared" si="0" ref="B6:I6">SUM(B7:B20)</f>
        <v>11972466</v>
      </c>
      <c r="C6" s="150">
        <f t="shared" si="0"/>
        <v>7370816</v>
      </c>
      <c r="D6" s="173">
        <f t="shared" si="0"/>
        <v>3153480</v>
      </c>
      <c r="E6" s="173">
        <f t="shared" si="0"/>
        <v>1647275</v>
      </c>
      <c r="F6" s="173">
        <f t="shared" si="0"/>
        <v>3091413</v>
      </c>
      <c r="G6" s="172">
        <f t="shared" si="0"/>
        <v>1869073</v>
      </c>
      <c r="H6" s="172">
        <f t="shared" si="0"/>
        <v>3557588</v>
      </c>
      <c r="I6" s="172">
        <f t="shared" si="0"/>
        <v>2233769</v>
      </c>
      <c r="J6" s="172">
        <f>D6+F6+H6</f>
        <v>9802481</v>
      </c>
      <c r="K6" s="172">
        <f>E6+G6+I6</f>
        <v>5750117</v>
      </c>
      <c r="L6" s="599"/>
    </row>
    <row r="7" spans="1:12" ht="25.5" customHeight="1">
      <c r="A7" s="186" t="s">
        <v>72</v>
      </c>
      <c r="B7" s="182">
        <v>574</v>
      </c>
      <c r="C7" s="182">
        <v>73751</v>
      </c>
      <c r="D7" s="510">
        <v>0</v>
      </c>
      <c r="E7" s="112">
        <v>12688</v>
      </c>
      <c r="F7" s="112">
        <v>60806</v>
      </c>
      <c r="G7" s="112">
        <v>17222</v>
      </c>
      <c r="H7" s="511">
        <v>0</v>
      </c>
      <c r="I7" s="113">
        <v>16909</v>
      </c>
      <c r="J7" s="573">
        <f aca="true" t="shared" si="1" ref="J7:J20">D7+F7+H7</f>
        <v>60806</v>
      </c>
      <c r="K7" s="573">
        <f aca="true" t="shared" si="2" ref="K7:K20">E7+G7+I7</f>
        <v>46819</v>
      </c>
      <c r="L7" s="599"/>
    </row>
    <row r="8" spans="1:12" ht="25.5" customHeight="1">
      <c r="A8" s="186" t="s">
        <v>83</v>
      </c>
      <c r="B8" s="169">
        <v>15159</v>
      </c>
      <c r="C8" s="169">
        <v>3878</v>
      </c>
      <c r="D8" s="112">
        <v>25</v>
      </c>
      <c r="E8" s="112">
        <v>666</v>
      </c>
      <c r="F8" s="112">
        <v>13</v>
      </c>
      <c r="G8" s="112">
        <v>148</v>
      </c>
      <c r="H8" s="112">
        <v>667</v>
      </c>
      <c r="I8" s="112">
        <v>1180</v>
      </c>
      <c r="J8" s="573">
        <f t="shared" si="1"/>
        <v>705</v>
      </c>
      <c r="K8" s="573">
        <f t="shared" si="2"/>
        <v>1994</v>
      </c>
      <c r="L8" s="599"/>
    </row>
    <row r="9" spans="1:12" ht="25.5" customHeight="1">
      <c r="A9" s="186" t="s">
        <v>84</v>
      </c>
      <c r="B9" s="509" t="s">
        <v>418</v>
      </c>
      <c r="C9" s="183">
        <v>18549</v>
      </c>
      <c r="D9" s="112">
        <v>5881</v>
      </c>
      <c r="E9" s="510">
        <v>0</v>
      </c>
      <c r="F9" s="511">
        <v>0</v>
      </c>
      <c r="G9" s="511">
        <v>0</v>
      </c>
      <c r="H9" s="511">
        <v>0</v>
      </c>
      <c r="I9" s="511">
        <v>0</v>
      </c>
      <c r="J9" s="573">
        <f t="shared" si="1"/>
        <v>5881</v>
      </c>
      <c r="K9" s="579">
        <f t="shared" si="2"/>
        <v>0</v>
      </c>
      <c r="L9" s="599"/>
    </row>
    <row r="10" spans="1:12" ht="25.5" customHeight="1">
      <c r="A10" s="186" t="s">
        <v>76</v>
      </c>
      <c r="B10" s="183">
        <v>12860</v>
      </c>
      <c r="C10" s="170">
        <v>19426</v>
      </c>
      <c r="D10" s="112">
        <v>21831</v>
      </c>
      <c r="E10" s="112">
        <v>10770</v>
      </c>
      <c r="F10" s="112">
        <v>25657</v>
      </c>
      <c r="G10" s="112">
        <v>18817</v>
      </c>
      <c r="H10" s="112">
        <v>5892</v>
      </c>
      <c r="I10" s="112">
        <v>10981</v>
      </c>
      <c r="J10" s="573">
        <f t="shared" si="1"/>
        <v>53380</v>
      </c>
      <c r="K10" s="573">
        <f t="shared" si="2"/>
        <v>40568</v>
      </c>
      <c r="L10" s="599"/>
    </row>
    <row r="11" spans="1:12" ht="25.5" customHeight="1">
      <c r="A11" s="186" t="s">
        <v>173</v>
      </c>
      <c r="B11" s="168">
        <v>542755</v>
      </c>
      <c r="C11" s="167">
        <v>3586861</v>
      </c>
      <c r="D11" s="112">
        <v>107570</v>
      </c>
      <c r="E11" s="112">
        <v>790696</v>
      </c>
      <c r="F11" s="112">
        <v>179719</v>
      </c>
      <c r="G11" s="112">
        <v>896426</v>
      </c>
      <c r="H11" s="112">
        <v>127258</v>
      </c>
      <c r="I11" s="112">
        <v>862210</v>
      </c>
      <c r="J11" s="573">
        <f t="shared" si="1"/>
        <v>414547</v>
      </c>
      <c r="K11" s="573">
        <f t="shared" si="2"/>
        <v>2549332</v>
      </c>
      <c r="L11" s="599"/>
    </row>
    <row r="12" spans="1:12" ht="25.5" customHeight="1">
      <c r="A12" s="186" t="s">
        <v>64</v>
      </c>
      <c r="B12" s="168">
        <v>16387</v>
      </c>
      <c r="C12" s="169">
        <v>3260</v>
      </c>
      <c r="D12" s="112">
        <v>25058</v>
      </c>
      <c r="E12" s="112">
        <v>1997</v>
      </c>
      <c r="F12" s="112">
        <v>11243</v>
      </c>
      <c r="G12" s="112">
        <v>1519</v>
      </c>
      <c r="H12" s="112">
        <v>9192</v>
      </c>
      <c r="I12" s="112">
        <v>1309</v>
      </c>
      <c r="J12" s="573">
        <f t="shared" si="1"/>
        <v>45493</v>
      </c>
      <c r="K12" s="573">
        <f t="shared" si="2"/>
        <v>4825</v>
      </c>
      <c r="L12" s="599"/>
    </row>
    <row r="13" spans="1:12" ht="25.5" customHeight="1">
      <c r="A13" s="186" t="s">
        <v>77</v>
      </c>
      <c r="B13" s="169">
        <v>268318</v>
      </c>
      <c r="C13" s="169">
        <v>80928</v>
      </c>
      <c r="D13" s="112">
        <v>87878</v>
      </c>
      <c r="E13" s="112">
        <v>15800</v>
      </c>
      <c r="F13" s="112">
        <v>8599</v>
      </c>
      <c r="G13" s="112">
        <v>4246</v>
      </c>
      <c r="H13" s="112">
        <v>12855</v>
      </c>
      <c r="I13" s="112">
        <v>6505</v>
      </c>
      <c r="J13" s="573">
        <f t="shared" si="1"/>
        <v>109332</v>
      </c>
      <c r="K13" s="573">
        <f t="shared" si="2"/>
        <v>26551</v>
      </c>
      <c r="L13" s="599"/>
    </row>
    <row r="14" spans="1:12" ht="25.5" customHeight="1">
      <c r="A14" s="186" t="s">
        <v>78</v>
      </c>
      <c r="B14" s="169">
        <v>34838</v>
      </c>
      <c r="C14" s="169">
        <v>2647</v>
      </c>
      <c r="D14" s="112">
        <v>8253</v>
      </c>
      <c r="E14" s="112">
        <v>544</v>
      </c>
      <c r="F14" s="112">
        <v>10647</v>
      </c>
      <c r="G14" s="112">
        <v>560</v>
      </c>
      <c r="H14" s="112">
        <v>4507</v>
      </c>
      <c r="I14" s="112">
        <v>1237</v>
      </c>
      <c r="J14" s="573">
        <f t="shared" si="1"/>
        <v>23407</v>
      </c>
      <c r="K14" s="573">
        <f t="shared" si="2"/>
        <v>2341</v>
      </c>
      <c r="L14" s="599"/>
    </row>
    <row r="15" spans="1:12" ht="25.5" customHeight="1">
      <c r="A15" s="186" t="s">
        <v>25</v>
      </c>
      <c r="B15" s="497">
        <v>143194</v>
      </c>
      <c r="C15" s="497">
        <v>920736</v>
      </c>
      <c r="D15" s="112">
        <v>75779</v>
      </c>
      <c r="E15" s="112">
        <v>177178</v>
      </c>
      <c r="F15" s="112">
        <v>57250</v>
      </c>
      <c r="G15" s="112">
        <v>189542</v>
      </c>
      <c r="H15" s="112">
        <v>221576</v>
      </c>
      <c r="I15" s="112">
        <v>160680</v>
      </c>
      <c r="J15" s="573">
        <f t="shared" si="1"/>
        <v>354605</v>
      </c>
      <c r="K15" s="573">
        <f t="shared" si="2"/>
        <v>527400</v>
      </c>
      <c r="L15" s="599"/>
    </row>
    <row r="16" spans="1:12" ht="25.5" customHeight="1">
      <c r="A16" s="186" t="s">
        <v>164</v>
      </c>
      <c r="B16" s="184">
        <v>10235516</v>
      </c>
      <c r="C16" s="169">
        <v>2552646</v>
      </c>
      <c r="D16" s="112">
        <v>2652180</v>
      </c>
      <c r="E16" s="112">
        <v>583190</v>
      </c>
      <c r="F16" s="112">
        <v>2684781</v>
      </c>
      <c r="G16" s="112">
        <v>712707</v>
      </c>
      <c r="H16" s="112">
        <v>2994553</v>
      </c>
      <c r="I16" s="112">
        <v>1136178</v>
      </c>
      <c r="J16" s="573">
        <f t="shared" si="1"/>
        <v>8331514</v>
      </c>
      <c r="K16" s="573">
        <f t="shared" si="2"/>
        <v>2432075</v>
      </c>
      <c r="L16" s="599"/>
    </row>
    <row r="17" spans="1:12" ht="25.5" customHeight="1">
      <c r="A17" s="186" t="s">
        <v>81</v>
      </c>
      <c r="B17" s="168">
        <v>306843</v>
      </c>
      <c r="C17" s="169">
        <v>174</v>
      </c>
      <c r="D17" s="112">
        <v>61582</v>
      </c>
      <c r="E17" s="510">
        <v>0</v>
      </c>
      <c r="F17" s="112">
        <v>43814</v>
      </c>
      <c r="G17" s="510">
        <v>0</v>
      </c>
      <c r="H17" s="112">
        <v>99338</v>
      </c>
      <c r="I17" s="112">
        <v>2985</v>
      </c>
      <c r="J17" s="573">
        <f t="shared" si="1"/>
        <v>204734</v>
      </c>
      <c r="K17" s="573">
        <f t="shared" si="2"/>
        <v>2985</v>
      </c>
      <c r="L17" s="599"/>
    </row>
    <row r="18" spans="1:12" ht="25.5" customHeight="1">
      <c r="A18" s="186" t="s">
        <v>39</v>
      </c>
      <c r="B18" s="169">
        <v>31372</v>
      </c>
      <c r="C18" s="169">
        <v>36714</v>
      </c>
      <c r="D18" s="112">
        <v>13235</v>
      </c>
      <c r="E18" s="112">
        <v>36119</v>
      </c>
      <c r="F18" s="112">
        <v>610</v>
      </c>
      <c r="G18" s="112">
        <v>16746</v>
      </c>
      <c r="H18" s="112">
        <v>33141</v>
      </c>
      <c r="I18" s="112">
        <v>6626</v>
      </c>
      <c r="J18" s="573">
        <f t="shared" si="1"/>
        <v>46986</v>
      </c>
      <c r="K18" s="573">
        <f t="shared" si="2"/>
        <v>59491</v>
      </c>
      <c r="L18" s="599"/>
    </row>
    <row r="19" spans="1:12" ht="25.5" customHeight="1">
      <c r="A19" s="186" t="s">
        <v>82</v>
      </c>
      <c r="B19" s="169">
        <v>235307</v>
      </c>
      <c r="C19" s="169">
        <v>19597</v>
      </c>
      <c r="D19" s="112">
        <v>72432</v>
      </c>
      <c r="E19" s="112">
        <v>8871</v>
      </c>
      <c r="F19" s="112">
        <v>6828</v>
      </c>
      <c r="G19" s="112">
        <v>1107</v>
      </c>
      <c r="H19" s="112">
        <v>32660</v>
      </c>
      <c r="I19" s="112">
        <v>8401</v>
      </c>
      <c r="J19" s="573">
        <f t="shared" si="1"/>
        <v>111920</v>
      </c>
      <c r="K19" s="573">
        <f t="shared" si="2"/>
        <v>18379</v>
      </c>
      <c r="L19" s="599"/>
    </row>
    <row r="20" spans="1:12" ht="25.5" customHeight="1">
      <c r="A20" s="187" t="s">
        <v>29</v>
      </c>
      <c r="B20" s="171">
        <v>129343</v>
      </c>
      <c r="C20" s="171">
        <v>51649</v>
      </c>
      <c r="D20" s="175">
        <v>21776</v>
      </c>
      <c r="E20" s="175">
        <v>8756</v>
      </c>
      <c r="F20" s="175">
        <v>1446</v>
      </c>
      <c r="G20" s="175">
        <v>10033</v>
      </c>
      <c r="H20" s="175">
        <v>15949</v>
      </c>
      <c r="I20" s="175">
        <v>18568</v>
      </c>
      <c r="J20" s="574">
        <f t="shared" si="1"/>
        <v>39171</v>
      </c>
      <c r="K20" s="574">
        <f t="shared" si="2"/>
        <v>37357</v>
      </c>
      <c r="L20" s="599"/>
    </row>
    <row r="21" spans="1:12" ht="9" customHeight="1">
      <c r="A21" s="111"/>
      <c r="B21" s="111"/>
      <c r="C21" s="111"/>
      <c r="L21" s="599"/>
    </row>
    <row r="22" spans="1:12" s="73" customFormat="1" ht="15.75" customHeight="1">
      <c r="A22" s="82" t="s">
        <v>227</v>
      </c>
      <c r="B22" s="82"/>
      <c r="C22" s="82"/>
      <c r="D22" s="164"/>
      <c r="E22" s="164"/>
      <c r="F22" s="164"/>
      <c r="G22" s="164"/>
      <c r="H22" s="164"/>
      <c r="I22" s="164"/>
      <c r="J22" s="164"/>
      <c r="K22" s="164"/>
      <c r="L22" s="599"/>
    </row>
    <row r="23" ht="12.75">
      <c r="L23" s="599"/>
    </row>
    <row r="24" ht="12.75">
      <c r="L24" s="599"/>
    </row>
  </sheetData>
  <sheetProtection/>
  <mergeCells count="8">
    <mergeCell ref="D4:E4"/>
    <mergeCell ref="L1:L24"/>
    <mergeCell ref="F4:G4"/>
    <mergeCell ref="J4:K4"/>
    <mergeCell ref="D3:K3"/>
    <mergeCell ref="A3:A5"/>
    <mergeCell ref="B3:C4"/>
    <mergeCell ref="H4:I4"/>
  </mergeCells>
  <printOptions/>
  <pageMargins left="0.2" right="0.21" top="0.75" bottom="0.37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38.421875" style="54" customWidth="1"/>
    <col min="2" max="2" width="9.57421875" style="54" customWidth="1"/>
    <col min="3" max="3" width="10.140625" style="54" customWidth="1"/>
    <col min="4" max="11" width="9.421875" style="60" customWidth="1"/>
    <col min="12" max="12" width="9.7109375" style="60" customWidth="1"/>
    <col min="13" max="13" width="4.57421875" style="54" customWidth="1"/>
    <col min="14" max="14" width="9.140625" style="54" customWidth="1"/>
    <col min="15" max="15" width="11.00390625" style="54" bestFit="1" customWidth="1"/>
    <col min="16" max="16384" width="9.140625" style="54" customWidth="1"/>
  </cols>
  <sheetData>
    <row r="1" spans="1:13" ht="24.75" customHeight="1">
      <c r="A1" s="249" t="s">
        <v>393</v>
      </c>
      <c r="M1" s="599" t="s">
        <v>217</v>
      </c>
    </row>
    <row r="2" spans="1:13" ht="1.5" customHeight="1">
      <c r="A2" s="249"/>
      <c r="M2" s="599"/>
    </row>
    <row r="3" spans="4:13" ht="12" customHeight="1">
      <c r="D3" s="250"/>
      <c r="E3" s="250"/>
      <c r="F3" s="250"/>
      <c r="G3" s="292"/>
      <c r="H3" s="250"/>
      <c r="L3" s="516" t="s">
        <v>424</v>
      </c>
      <c r="M3" s="599"/>
    </row>
    <row r="4" spans="2:13" ht="7.5" customHeight="1">
      <c r="B4" s="119"/>
      <c r="C4" s="119"/>
      <c r="M4" s="599"/>
    </row>
    <row r="5" spans="1:13" ht="23.25" customHeight="1">
      <c r="A5" s="594" t="s">
        <v>110</v>
      </c>
      <c r="B5" s="594" t="s">
        <v>394</v>
      </c>
      <c r="C5" s="594" t="s">
        <v>234</v>
      </c>
      <c r="D5" s="596" t="s">
        <v>234</v>
      </c>
      <c r="E5" s="597"/>
      <c r="F5" s="597"/>
      <c r="G5" s="597"/>
      <c r="H5" s="598"/>
      <c r="I5" s="596" t="s">
        <v>395</v>
      </c>
      <c r="J5" s="597"/>
      <c r="K5" s="597"/>
      <c r="L5" s="598"/>
      <c r="M5" s="599"/>
    </row>
    <row r="6" spans="1:13" ht="24.75" customHeight="1">
      <c r="A6" s="595"/>
      <c r="B6" s="595"/>
      <c r="C6" s="595"/>
      <c r="D6" s="52" t="s">
        <v>0</v>
      </c>
      <c r="E6" s="52" t="s">
        <v>1</v>
      </c>
      <c r="F6" s="63" t="s">
        <v>2</v>
      </c>
      <c r="G6" s="402" t="s">
        <v>415</v>
      </c>
      <c r="H6" s="63" t="s">
        <v>3</v>
      </c>
      <c r="I6" s="52" t="s">
        <v>0</v>
      </c>
      <c r="J6" s="52" t="s">
        <v>1</v>
      </c>
      <c r="K6" s="63" t="s">
        <v>2</v>
      </c>
      <c r="L6" s="403" t="s">
        <v>415</v>
      </c>
      <c r="M6" s="599"/>
    </row>
    <row r="7" spans="1:13" ht="30" customHeight="1">
      <c r="A7" s="251" t="s">
        <v>151</v>
      </c>
      <c r="B7" s="252">
        <v>59015</v>
      </c>
      <c r="C7" s="252">
        <v>56162</v>
      </c>
      <c r="D7" s="252">
        <f>D8+D19+D20+D25+D26+D27+D28+'Table 3 cont''d'!D7+'Table 3 cont''d'!D8+'Table 3 cont''d'!D17</f>
        <v>13058</v>
      </c>
      <c r="E7" s="252">
        <f>E8+E19+E20+E25+E26+E27+E28+'Table 3 cont''d'!E7+'Table 3 cont''d'!E8+'Table 3 cont''d'!E17</f>
        <v>13535</v>
      </c>
      <c r="F7" s="252">
        <f>F8+F19+F20+F25+F26+F27+F28+'Table 3 cont''d'!F7+'Table 3 cont''d'!F8+'Table 3 cont''d'!F17</f>
        <v>14997</v>
      </c>
      <c r="G7" s="252">
        <f>G8+G19+G20+G25+G26+G27+G28+'Table 3 cont''d'!G7+'Table 3 cont''d'!G8+'Table 3 cont''d'!G17</f>
        <v>41590</v>
      </c>
      <c r="H7" s="252">
        <f>H8+H19+H20+H25+H26+H27+H28+'Table 3 cont''d'!H7+'Table 3 cont''d'!H8+'Table 3 cont''d'!H17</f>
        <v>14572</v>
      </c>
      <c r="I7" s="252">
        <f>I8+I19+I20+I25+I26+I27+I28+'Table 3 cont''d'!I7+'Table 3 cont''d'!I8+'Table 3 cont''d'!I17</f>
        <v>12466</v>
      </c>
      <c r="J7" s="252">
        <f>J8+J19+J20+J25+J26+J27+J28+'Table 3 cont''d'!J7+'Table 3 cont''d'!J8+'Table 3 cont''d'!J17</f>
        <v>15645</v>
      </c>
      <c r="K7" s="252">
        <f>K8+K19+K20+K25+K26+K27+K28+'Table 3 cont''d'!K7+'Table 3 cont''d'!K8+'Table 3 cont''d'!K17</f>
        <v>16231</v>
      </c>
      <c r="L7" s="252">
        <f>SUM(I7:K7)</f>
        <v>44342</v>
      </c>
      <c r="M7" s="599"/>
    </row>
    <row r="8" spans="1:13" ht="22.5" customHeight="1">
      <c r="A8" s="97" t="s">
        <v>36</v>
      </c>
      <c r="B8" s="253">
        <v>18451</v>
      </c>
      <c r="C8" s="253">
        <v>18593</v>
      </c>
      <c r="D8" s="253">
        <v>4878</v>
      </c>
      <c r="E8" s="253">
        <v>3479</v>
      </c>
      <c r="F8" s="253">
        <v>5697</v>
      </c>
      <c r="G8" s="253">
        <f>D8+E8+F8</f>
        <v>14054</v>
      </c>
      <c r="H8" s="253">
        <f>C8-G8</f>
        <v>4539</v>
      </c>
      <c r="I8" s="253">
        <v>3604</v>
      </c>
      <c r="J8" s="254">
        <v>5028</v>
      </c>
      <c r="K8" s="253">
        <v>5724</v>
      </c>
      <c r="L8" s="253">
        <f aca="true" t="shared" si="0" ref="L8:L32">SUM(I8:K8)</f>
        <v>14356</v>
      </c>
      <c r="M8" s="599"/>
    </row>
    <row r="9" spans="1:13" ht="12" customHeight="1">
      <c r="A9" s="98" t="s">
        <v>199</v>
      </c>
      <c r="B9" s="255"/>
      <c r="C9" s="255"/>
      <c r="D9" s="256"/>
      <c r="E9" s="256"/>
      <c r="F9" s="256"/>
      <c r="G9" s="256"/>
      <c r="H9" s="256"/>
      <c r="I9" s="256"/>
      <c r="J9" s="257"/>
      <c r="K9" s="256"/>
      <c r="L9" s="256"/>
      <c r="M9" s="599"/>
    </row>
    <row r="10" spans="1:13" ht="15" customHeight="1">
      <c r="A10" s="120" t="s">
        <v>340</v>
      </c>
      <c r="B10" s="258"/>
      <c r="C10" s="258"/>
      <c r="D10" s="256"/>
      <c r="E10" s="256"/>
      <c r="F10" s="256"/>
      <c r="G10" s="256"/>
      <c r="H10" s="256"/>
      <c r="I10" s="256"/>
      <c r="J10" s="257"/>
      <c r="K10" s="256"/>
      <c r="L10" s="256"/>
      <c r="M10" s="599"/>
    </row>
    <row r="11" spans="1:16" s="261" customFormat="1" ht="15.75" customHeight="1">
      <c r="A11" s="99" t="s">
        <v>112</v>
      </c>
      <c r="B11" s="259">
        <v>427</v>
      </c>
      <c r="C11" s="259">
        <v>344</v>
      </c>
      <c r="D11" s="414">
        <v>112</v>
      </c>
      <c r="E11" s="415">
        <v>16</v>
      </c>
      <c r="F11" s="259">
        <v>123</v>
      </c>
      <c r="G11" s="416">
        <f>D11+E11+F11</f>
        <v>251</v>
      </c>
      <c r="H11" s="259">
        <f>C11-G11</f>
        <v>93</v>
      </c>
      <c r="I11" s="259">
        <v>41</v>
      </c>
      <c r="J11" s="260">
        <v>117</v>
      </c>
      <c r="K11" s="259">
        <v>122</v>
      </c>
      <c r="L11" s="416">
        <f t="shared" si="0"/>
        <v>280</v>
      </c>
      <c r="M11" s="599"/>
      <c r="N11" s="54"/>
      <c r="O11" s="54"/>
      <c r="P11" s="54"/>
    </row>
    <row r="12" spans="1:13" s="261" customFormat="1" ht="15" customHeight="1">
      <c r="A12" s="99" t="s">
        <v>113</v>
      </c>
      <c r="B12" s="259">
        <v>8268</v>
      </c>
      <c r="C12" s="259">
        <v>6828</v>
      </c>
      <c r="D12" s="414">
        <v>2281</v>
      </c>
      <c r="E12" s="415">
        <v>430</v>
      </c>
      <c r="F12" s="259">
        <v>2369</v>
      </c>
      <c r="G12" s="416">
        <f>D12+E12+F12</f>
        <v>5080</v>
      </c>
      <c r="H12" s="259">
        <f>C12-G12</f>
        <v>1748</v>
      </c>
      <c r="I12" s="259">
        <v>824</v>
      </c>
      <c r="J12" s="260">
        <v>1968</v>
      </c>
      <c r="K12" s="259">
        <v>2288</v>
      </c>
      <c r="L12" s="416">
        <f t="shared" si="0"/>
        <v>5080</v>
      </c>
      <c r="M12" s="599"/>
    </row>
    <row r="13" spans="1:13" s="261" customFormat="1" ht="15" customHeight="1">
      <c r="A13" s="120" t="s">
        <v>341</v>
      </c>
      <c r="B13" s="258"/>
      <c r="C13" s="258"/>
      <c r="D13" s="262"/>
      <c r="E13" s="262"/>
      <c r="F13" s="262"/>
      <c r="G13" s="417"/>
      <c r="H13" s="262"/>
      <c r="I13" s="262"/>
      <c r="J13" s="263"/>
      <c r="K13" s="262"/>
      <c r="L13" s="417"/>
      <c r="M13" s="599"/>
    </row>
    <row r="14" spans="1:13" s="261" customFormat="1" ht="17.25" customHeight="1">
      <c r="A14" s="99" t="s">
        <v>114</v>
      </c>
      <c r="B14" s="259">
        <v>83482</v>
      </c>
      <c r="C14" s="259">
        <v>87820</v>
      </c>
      <c r="D14" s="259">
        <v>18009</v>
      </c>
      <c r="E14" s="259">
        <v>21571</v>
      </c>
      <c r="F14" s="259">
        <v>25501</v>
      </c>
      <c r="G14" s="416">
        <f>D14+E14+F14</f>
        <v>65081</v>
      </c>
      <c r="H14" s="259">
        <f>C14-G14</f>
        <v>22739</v>
      </c>
      <c r="I14" s="259">
        <v>22954</v>
      </c>
      <c r="J14" s="260">
        <v>23655</v>
      </c>
      <c r="K14" s="259">
        <v>26777</v>
      </c>
      <c r="L14" s="416">
        <f t="shared" si="0"/>
        <v>73386</v>
      </c>
      <c r="M14" s="599"/>
    </row>
    <row r="15" spans="1:13" s="261" customFormat="1" ht="15" customHeight="1">
      <c r="A15" s="99" t="s">
        <v>113</v>
      </c>
      <c r="B15" s="259">
        <v>7932</v>
      </c>
      <c r="C15" s="259">
        <v>9017</v>
      </c>
      <c r="D15" s="259">
        <v>2042</v>
      </c>
      <c r="E15" s="259">
        <v>2394</v>
      </c>
      <c r="F15" s="259">
        <v>2403</v>
      </c>
      <c r="G15" s="416">
        <f>D15+E15+F15</f>
        <v>6839</v>
      </c>
      <c r="H15" s="259">
        <f>C15-G15</f>
        <v>2178</v>
      </c>
      <c r="I15" s="259">
        <v>2203</v>
      </c>
      <c r="J15" s="260">
        <v>2401</v>
      </c>
      <c r="K15" s="259">
        <v>2553</v>
      </c>
      <c r="L15" s="416">
        <f t="shared" si="0"/>
        <v>7157</v>
      </c>
      <c r="M15" s="599"/>
    </row>
    <row r="16" spans="1:16" s="261" customFormat="1" ht="15" customHeight="1">
      <c r="A16" s="120" t="s">
        <v>342</v>
      </c>
      <c r="B16" s="259"/>
      <c r="C16" s="259"/>
      <c r="D16" s="259"/>
      <c r="E16" s="259"/>
      <c r="F16" s="259"/>
      <c r="G16" s="416"/>
      <c r="H16" s="259"/>
      <c r="I16" s="262"/>
      <c r="J16" s="263"/>
      <c r="K16" s="262"/>
      <c r="L16" s="417"/>
      <c r="M16" s="599"/>
      <c r="N16" s="54"/>
      <c r="O16" s="54"/>
      <c r="P16" s="54"/>
    </row>
    <row r="17" spans="1:13" s="261" customFormat="1" ht="17.25" customHeight="1">
      <c r="A17" s="99" t="s">
        <v>239</v>
      </c>
      <c r="B17" s="259">
        <v>8407</v>
      </c>
      <c r="C17" s="259">
        <v>6433</v>
      </c>
      <c r="D17" s="259">
        <v>1921</v>
      </c>
      <c r="E17" s="259">
        <v>1710</v>
      </c>
      <c r="F17" s="259">
        <v>2080</v>
      </c>
      <c r="G17" s="416">
        <f>D17+E17+F17</f>
        <v>5711</v>
      </c>
      <c r="H17" s="259">
        <f>C17-G17</f>
        <v>722</v>
      </c>
      <c r="I17" s="264">
        <v>1592</v>
      </c>
      <c r="J17" s="265">
        <v>1496</v>
      </c>
      <c r="K17" s="264">
        <v>2215</v>
      </c>
      <c r="L17" s="426">
        <f t="shared" si="0"/>
        <v>5303</v>
      </c>
      <c r="M17" s="599"/>
    </row>
    <row r="18" spans="1:13" s="261" customFormat="1" ht="13.5">
      <c r="A18" s="99" t="s">
        <v>113</v>
      </c>
      <c r="B18" s="259">
        <v>949</v>
      </c>
      <c r="C18" s="259">
        <v>798</v>
      </c>
      <c r="D18" s="259">
        <v>224</v>
      </c>
      <c r="E18" s="259">
        <v>226</v>
      </c>
      <c r="F18" s="259">
        <v>253</v>
      </c>
      <c r="G18" s="416">
        <f>D18+E18+F18</f>
        <v>703</v>
      </c>
      <c r="H18" s="259">
        <f>C18-G18</f>
        <v>95</v>
      </c>
      <c r="I18" s="264">
        <v>182</v>
      </c>
      <c r="J18" s="265">
        <v>185</v>
      </c>
      <c r="K18" s="264">
        <v>251</v>
      </c>
      <c r="L18" s="426">
        <f t="shared" si="0"/>
        <v>618</v>
      </c>
      <c r="M18" s="599"/>
    </row>
    <row r="19" spans="1:13" ht="24.75" customHeight="1">
      <c r="A19" s="100" t="s">
        <v>40</v>
      </c>
      <c r="B19" s="253">
        <v>599</v>
      </c>
      <c r="C19" s="253">
        <v>474</v>
      </c>
      <c r="D19" s="253">
        <v>114</v>
      </c>
      <c r="E19" s="253">
        <v>163</v>
      </c>
      <c r="F19" s="253">
        <v>71</v>
      </c>
      <c r="G19" s="253">
        <f>D19+E19+F19</f>
        <v>348</v>
      </c>
      <c r="H19" s="253">
        <f>C19-G19</f>
        <v>126</v>
      </c>
      <c r="I19" s="253">
        <v>76</v>
      </c>
      <c r="J19" s="254">
        <v>182</v>
      </c>
      <c r="K19" s="253">
        <v>101</v>
      </c>
      <c r="L19" s="253">
        <f t="shared" si="0"/>
        <v>359</v>
      </c>
      <c r="M19" s="599"/>
    </row>
    <row r="20" spans="1:13" ht="24.75" customHeight="1">
      <c r="A20" s="100" t="s">
        <v>115</v>
      </c>
      <c r="B20" s="253">
        <v>971</v>
      </c>
      <c r="C20" s="253">
        <v>872</v>
      </c>
      <c r="D20" s="253">
        <v>169</v>
      </c>
      <c r="E20" s="253">
        <v>232</v>
      </c>
      <c r="F20" s="253">
        <v>219</v>
      </c>
      <c r="G20" s="253">
        <f>D20+E20+F20</f>
        <v>620</v>
      </c>
      <c r="H20" s="253">
        <f>C20-G20</f>
        <v>252</v>
      </c>
      <c r="I20" s="253">
        <v>232</v>
      </c>
      <c r="J20" s="254">
        <v>297</v>
      </c>
      <c r="K20" s="253">
        <v>280</v>
      </c>
      <c r="L20" s="253">
        <f t="shared" si="0"/>
        <v>809</v>
      </c>
      <c r="M20" s="599"/>
    </row>
    <row r="21" spans="1:13" ht="12" customHeight="1">
      <c r="A21" s="98" t="s">
        <v>198</v>
      </c>
      <c r="B21" s="256"/>
      <c r="C21" s="256"/>
      <c r="D21" s="256"/>
      <c r="E21" s="256"/>
      <c r="F21" s="256"/>
      <c r="G21" s="256"/>
      <c r="H21" s="256"/>
      <c r="I21" s="256"/>
      <c r="J21" s="257"/>
      <c r="K21" s="256"/>
      <c r="L21" s="256"/>
      <c r="M21" s="599"/>
    </row>
    <row r="22" spans="1:13" ht="16.5" customHeight="1">
      <c r="A22" s="120" t="s">
        <v>343</v>
      </c>
      <c r="B22" s="266"/>
      <c r="C22" s="266"/>
      <c r="D22" s="267"/>
      <c r="E22" s="267"/>
      <c r="F22" s="267"/>
      <c r="G22" s="267"/>
      <c r="H22" s="267"/>
      <c r="I22" s="267"/>
      <c r="J22" s="268"/>
      <c r="K22" s="267"/>
      <c r="L22" s="267"/>
      <c r="M22" s="599"/>
    </row>
    <row r="23" spans="1:13" s="261" customFormat="1" ht="16.5" customHeight="1">
      <c r="A23" s="99" t="s">
        <v>114</v>
      </c>
      <c r="B23" s="259">
        <v>272</v>
      </c>
      <c r="C23" s="259">
        <v>271</v>
      </c>
      <c r="D23" s="259">
        <v>65</v>
      </c>
      <c r="E23" s="259">
        <v>88</v>
      </c>
      <c r="F23" s="259">
        <v>42</v>
      </c>
      <c r="G23" s="416">
        <f aca="true" t="shared" si="1" ref="G23:G32">D23+E23+F23</f>
        <v>195</v>
      </c>
      <c r="H23" s="259">
        <f aca="true" t="shared" si="2" ref="H23:H28">C23-G23</f>
        <v>76</v>
      </c>
      <c r="I23" s="264">
        <v>59</v>
      </c>
      <c r="J23" s="265">
        <v>56</v>
      </c>
      <c r="K23" s="264">
        <v>43</v>
      </c>
      <c r="L23" s="426">
        <f t="shared" si="0"/>
        <v>158</v>
      </c>
      <c r="M23" s="599"/>
    </row>
    <row r="24" spans="1:13" s="261" customFormat="1" ht="16.5" customHeight="1">
      <c r="A24" s="99" t="s">
        <v>113</v>
      </c>
      <c r="B24" s="259">
        <v>103</v>
      </c>
      <c r="C24" s="259">
        <v>104</v>
      </c>
      <c r="D24" s="259">
        <v>28</v>
      </c>
      <c r="E24" s="259">
        <v>28</v>
      </c>
      <c r="F24" s="259">
        <v>17</v>
      </c>
      <c r="G24" s="416">
        <f t="shared" si="1"/>
        <v>73</v>
      </c>
      <c r="H24" s="259">
        <f t="shared" si="2"/>
        <v>31</v>
      </c>
      <c r="I24" s="264">
        <v>23</v>
      </c>
      <c r="J24" s="265">
        <v>22</v>
      </c>
      <c r="K24" s="264">
        <v>16</v>
      </c>
      <c r="L24" s="426">
        <f t="shared" si="0"/>
        <v>61</v>
      </c>
      <c r="M24" s="599"/>
    </row>
    <row r="25" spans="1:13" ht="15" customHeight="1">
      <c r="A25" s="101" t="s">
        <v>116</v>
      </c>
      <c r="B25" s="253">
        <v>20</v>
      </c>
      <c r="C25" s="253">
        <v>14</v>
      </c>
      <c r="D25" s="253">
        <v>3</v>
      </c>
      <c r="E25" s="253">
        <v>4</v>
      </c>
      <c r="F25" s="253">
        <v>3</v>
      </c>
      <c r="G25" s="253">
        <f t="shared" si="1"/>
        <v>10</v>
      </c>
      <c r="H25" s="253">
        <f t="shared" si="2"/>
        <v>4</v>
      </c>
      <c r="I25" s="253">
        <v>8</v>
      </c>
      <c r="J25" s="394">
        <v>71</v>
      </c>
      <c r="K25" s="253">
        <v>129</v>
      </c>
      <c r="L25" s="253">
        <f t="shared" si="0"/>
        <v>208</v>
      </c>
      <c r="M25" s="599"/>
    </row>
    <row r="26" spans="1:13" ht="24.75" customHeight="1">
      <c r="A26" s="100" t="s">
        <v>117</v>
      </c>
      <c r="B26" s="253">
        <v>50</v>
      </c>
      <c r="C26" s="253">
        <v>97</v>
      </c>
      <c r="D26" s="253">
        <v>25</v>
      </c>
      <c r="E26" s="253">
        <v>50</v>
      </c>
      <c r="F26" s="253">
        <v>11</v>
      </c>
      <c r="G26" s="253">
        <f t="shared" si="1"/>
        <v>86</v>
      </c>
      <c r="H26" s="253">
        <f t="shared" si="2"/>
        <v>11</v>
      </c>
      <c r="I26" s="253">
        <v>17</v>
      </c>
      <c r="J26" s="254">
        <v>17</v>
      </c>
      <c r="K26" s="253">
        <v>10</v>
      </c>
      <c r="L26" s="253">
        <f t="shared" si="0"/>
        <v>44</v>
      </c>
      <c r="M26" s="599"/>
    </row>
    <row r="27" spans="1:13" ht="24.75" customHeight="1">
      <c r="A27" s="100" t="s">
        <v>118</v>
      </c>
      <c r="B27" s="253">
        <v>1765</v>
      </c>
      <c r="C27" s="253">
        <v>1957</v>
      </c>
      <c r="D27" s="253">
        <v>307</v>
      </c>
      <c r="E27" s="253">
        <v>414</v>
      </c>
      <c r="F27" s="253">
        <v>584</v>
      </c>
      <c r="G27" s="253">
        <f t="shared" si="1"/>
        <v>1305</v>
      </c>
      <c r="H27" s="253">
        <f t="shared" si="2"/>
        <v>652</v>
      </c>
      <c r="I27" s="253">
        <v>429</v>
      </c>
      <c r="J27" s="254">
        <v>507</v>
      </c>
      <c r="K27" s="253">
        <v>565</v>
      </c>
      <c r="L27" s="253">
        <f t="shared" si="0"/>
        <v>1501</v>
      </c>
      <c r="M27" s="599"/>
    </row>
    <row r="28" spans="1:13" ht="29.25" customHeight="1">
      <c r="A28" s="102" t="s">
        <v>119</v>
      </c>
      <c r="B28" s="253">
        <v>5255</v>
      </c>
      <c r="C28" s="253">
        <v>5106</v>
      </c>
      <c r="D28" s="253">
        <v>1146</v>
      </c>
      <c r="E28" s="253">
        <v>1371</v>
      </c>
      <c r="F28" s="253">
        <v>1240</v>
      </c>
      <c r="G28" s="253">
        <f t="shared" si="1"/>
        <v>3757</v>
      </c>
      <c r="H28" s="253">
        <f t="shared" si="2"/>
        <v>1349</v>
      </c>
      <c r="I28" s="253">
        <v>1201</v>
      </c>
      <c r="J28" s="254">
        <v>1584</v>
      </c>
      <c r="K28" s="253">
        <v>1555</v>
      </c>
      <c r="L28" s="253">
        <f t="shared" si="0"/>
        <v>4340</v>
      </c>
      <c r="M28" s="599"/>
    </row>
    <row r="29" spans="1:13" ht="13.5" customHeight="1">
      <c r="A29" s="98" t="s">
        <v>199</v>
      </c>
      <c r="B29" s="75"/>
      <c r="C29" s="75"/>
      <c r="D29" s="256"/>
      <c r="E29" s="256"/>
      <c r="F29" s="256"/>
      <c r="G29" s="416"/>
      <c r="H29" s="256"/>
      <c r="I29" s="256"/>
      <c r="J29" s="257"/>
      <c r="K29" s="256"/>
      <c r="L29" s="256"/>
      <c r="M29" s="599"/>
    </row>
    <row r="30" spans="1:13" s="261" customFormat="1" ht="15" customHeight="1">
      <c r="A30" s="99" t="s">
        <v>345</v>
      </c>
      <c r="B30" s="259">
        <v>2265</v>
      </c>
      <c r="C30" s="259">
        <v>2176</v>
      </c>
      <c r="D30" s="259">
        <v>527</v>
      </c>
      <c r="E30" s="259">
        <v>569</v>
      </c>
      <c r="F30" s="259">
        <v>540</v>
      </c>
      <c r="G30" s="416">
        <f t="shared" si="1"/>
        <v>1636</v>
      </c>
      <c r="H30" s="259">
        <f>C30-G30</f>
        <v>540</v>
      </c>
      <c r="I30" s="259">
        <v>506</v>
      </c>
      <c r="J30" s="260">
        <v>642</v>
      </c>
      <c r="K30" s="259">
        <v>637</v>
      </c>
      <c r="L30" s="416">
        <f t="shared" si="0"/>
        <v>1785</v>
      </c>
      <c r="M30" s="599"/>
    </row>
    <row r="31" spans="1:13" s="261" customFormat="1" ht="15" customHeight="1">
      <c r="A31" s="99" t="s">
        <v>344</v>
      </c>
      <c r="B31" s="259">
        <v>1237</v>
      </c>
      <c r="C31" s="259">
        <v>1165</v>
      </c>
      <c r="D31" s="259">
        <v>222</v>
      </c>
      <c r="E31" s="259">
        <v>323</v>
      </c>
      <c r="F31" s="259">
        <v>312</v>
      </c>
      <c r="G31" s="416">
        <f t="shared" si="1"/>
        <v>857</v>
      </c>
      <c r="H31" s="259">
        <f>C31-G31</f>
        <v>308</v>
      </c>
      <c r="I31" s="259">
        <v>355</v>
      </c>
      <c r="J31" s="260">
        <v>545</v>
      </c>
      <c r="K31" s="259">
        <v>510</v>
      </c>
      <c r="L31" s="416">
        <f t="shared" si="0"/>
        <v>1410</v>
      </c>
      <c r="M31" s="599"/>
    </row>
    <row r="32" spans="1:13" s="261" customFormat="1" ht="15" customHeight="1">
      <c r="A32" s="269" t="s">
        <v>346</v>
      </c>
      <c r="B32" s="270">
        <v>40</v>
      </c>
      <c r="C32" s="270">
        <v>37</v>
      </c>
      <c r="D32" s="270">
        <v>7</v>
      </c>
      <c r="E32" s="270">
        <v>10</v>
      </c>
      <c r="F32" s="270">
        <v>8</v>
      </c>
      <c r="G32" s="418">
        <f t="shared" si="1"/>
        <v>25</v>
      </c>
      <c r="H32" s="270">
        <f>C32-G32</f>
        <v>12</v>
      </c>
      <c r="I32" s="270">
        <v>7</v>
      </c>
      <c r="J32" s="271">
        <v>8</v>
      </c>
      <c r="K32" s="270">
        <v>9</v>
      </c>
      <c r="L32" s="418">
        <f t="shared" si="0"/>
        <v>24</v>
      </c>
      <c r="M32" s="599"/>
    </row>
    <row r="33" spans="1:13" ht="14.25" customHeight="1">
      <c r="A33" s="41" t="s">
        <v>231</v>
      </c>
      <c r="B33" s="77" t="s">
        <v>193</v>
      </c>
      <c r="C33" s="77"/>
      <c r="M33" s="599"/>
    </row>
    <row r="34" spans="1:13" ht="11.25" customHeight="1">
      <c r="A34" s="39"/>
      <c r="M34" s="132"/>
    </row>
  </sheetData>
  <sheetProtection/>
  <mergeCells count="6">
    <mergeCell ref="A5:A6"/>
    <mergeCell ref="B5:B6"/>
    <mergeCell ref="M1:M33"/>
    <mergeCell ref="C5:C6"/>
    <mergeCell ref="D5:H5"/>
    <mergeCell ref="I5:L5"/>
  </mergeCells>
  <printOptions/>
  <pageMargins left="0.5" right="0" top="0.26" bottom="0.17" header="0.25" footer="0.17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3.8515625" style="0" customWidth="1"/>
    <col min="2" max="3" width="10.140625" style="0" customWidth="1"/>
    <col min="4" max="6" width="9.57421875" style="0" customWidth="1"/>
    <col min="7" max="7" width="10.421875" style="0" bestFit="1" customWidth="1"/>
    <col min="8" max="8" width="9.28125" style="0" customWidth="1"/>
    <col min="9" max="9" width="9.00390625" style="1" customWidth="1"/>
    <col min="10" max="10" width="9.28125" style="1" customWidth="1"/>
    <col min="11" max="11" width="9.140625" style="1" customWidth="1"/>
    <col min="12" max="12" width="10.28125" style="1" customWidth="1"/>
    <col min="13" max="13" width="3.8515625" style="0" customWidth="1"/>
  </cols>
  <sheetData>
    <row r="1" spans="1:13" ht="19.5" customHeight="1">
      <c r="A1" s="16" t="s">
        <v>377</v>
      </c>
      <c r="B1" s="3"/>
      <c r="C1" s="3"/>
      <c r="M1" s="601" t="s">
        <v>177</v>
      </c>
    </row>
    <row r="2" spans="1:13" ht="3.75" customHeight="1">
      <c r="A2" s="3"/>
      <c r="B2" s="3"/>
      <c r="C2" s="3"/>
      <c r="M2" s="602"/>
    </row>
    <row r="3" spans="1:13" ht="12" customHeight="1">
      <c r="A3" s="3"/>
      <c r="B3" s="3"/>
      <c r="C3" s="3"/>
      <c r="D3" s="28"/>
      <c r="E3" s="28"/>
      <c r="F3" s="28"/>
      <c r="G3" s="28"/>
      <c r="H3" s="28"/>
      <c r="K3" s="80" t="s">
        <v>424</v>
      </c>
      <c r="L3" s="519"/>
      <c r="M3" s="602"/>
    </row>
    <row r="4" spans="1:13" ht="8.25" customHeight="1">
      <c r="A4" s="3"/>
      <c r="B4" s="66"/>
      <c r="C4" s="66"/>
      <c r="M4" s="602"/>
    </row>
    <row r="5" spans="1:13" ht="21.75" customHeight="1">
      <c r="A5" s="594" t="s">
        <v>110</v>
      </c>
      <c r="B5" s="603" t="s">
        <v>406</v>
      </c>
      <c r="C5" s="603" t="s">
        <v>234</v>
      </c>
      <c r="D5" s="605" t="s">
        <v>234</v>
      </c>
      <c r="E5" s="606"/>
      <c r="F5" s="606"/>
      <c r="G5" s="606"/>
      <c r="H5" s="607"/>
      <c r="I5" s="605" t="s">
        <v>407</v>
      </c>
      <c r="J5" s="606"/>
      <c r="K5" s="606"/>
      <c r="L5" s="607"/>
      <c r="M5" s="602"/>
    </row>
    <row r="6" spans="1:13" ht="22.5" customHeight="1">
      <c r="A6" s="595"/>
      <c r="B6" s="604"/>
      <c r="C6" s="604"/>
      <c r="D6" s="52" t="s">
        <v>0</v>
      </c>
      <c r="E6" s="52" t="s">
        <v>1</v>
      </c>
      <c r="F6" s="63" t="s">
        <v>2</v>
      </c>
      <c r="G6" s="402" t="s">
        <v>415</v>
      </c>
      <c r="H6" s="52" t="s">
        <v>3</v>
      </c>
      <c r="I6" s="52" t="s">
        <v>0</v>
      </c>
      <c r="J6" s="52" t="s">
        <v>1</v>
      </c>
      <c r="K6" s="52" t="s">
        <v>2</v>
      </c>
      <c r="L6" s="403" t="s">
        <v>415</v>
      </c>
      <c r="M6" s="602"/>
    </row>
    <row r="7" spans="1:13" ht="36.75" customHeight="1">
      <c r="A7" s="274" t="s">
        <v>120</v>
      </c>
      <c r="B7" s="385">
        <v>3727</v>
      </c>
      <c r="C7" s="385">
        <v>1285</v>
      </c>
      <c r="D7" s="385">
        <v>230</v>
      </c>
      <c r="E7" s="385">
        <v>274</v>
      </c>
      <c r="F7" s="385">
        <v>334</v>
      </c>
      <c r="G7" s="385">
        <f>SUM(D7:F7)</f>
        <v>838</v>
      </c>
      <c r="H7" s="385">
        <v>447</v>
      </c>
      <c r="I7" s="385">
        <v>433</v>
      </c>
      <c r="J7" s="385">
        <v>376</v>
      </c>
      <c r="K7" s="385">
        <v>357</v>
      </c>
      <c r="L7" s="385">
        <f>SUM(I7:K7)</f>
        <v>1166</v>
      </c>
      <c r="M7" s="602"/>
    </row>
    <row r="8" spans="1:13" ht="36.75" customHeight="1">
      <c r="A8" s="97" t="s">
        <v>35</v>
      </c>
      <c r="B8" s="326">
        <v>28109</v>
      </c>
      <c r="C8" s="326">
        <v>27709</v>
      </c>
      <c r="D8" s="326">
        <v>6169</v>
      </c>
      <c r="E8" s="326">
        <v>7536</v>
      </c>
      <c r="F8" s="326">
        <v>6826</v>
      </c>
      <c r="G8" s="326">
        <f>SUM(D8:F8)</f>
        <v>20531</v>
      </c>
      <c r="H8" s="326">
        <v>7178</v>
      </c>
      <c r="I8" s="326">
        <v>6454</v>
      </c>
      <c r="J8" s="326">
        <v>7560</v>
      </c>
      <c r="K8" s="326">
        <v>7481</v>
      </c>
      <c r="L8" s="326">
        <f aca="true" t="shared" si="0" ref="L8:L17">SUM(I8:K8)</f>
        <v>21495</v>
      </c>
      <c r="M8" s="602"/>
    </row>
    <row r="9" spans="1:13" ht="18" customHeight="1">
      <c r="A9" s="98" t="s">
        <v>111</v>
      </c>
      <c r="B9" s="75"/>
      <c r="C9" s="421"/>
      <c r="D9" s="422"/>
      <c r="E9" s="422"/>
      <c r="F9" s="422"/>
      <c r="G9" s="423"/>
      <c r="H9" s="75"/>
      <c r="I9" s="75"/>
      <c r="J9" s="75"/>
      <c r="K9" s="75"/>
      <c r="L9" s="75"/>
      <c r="M9" s="602"/>
    </row>
    <row r="10" spans="1:13" ht="36.75" customHeight="1">
      <c r="A10" s="275" t="s">
        <v>432</v>
      </c>
      <c r="B10" s="520">
        <v>23907</v>
      </c>
      <c r="C10" s="520">
        <v>23360</v>
      </c>
      <c r="D10" s="520">
        <v>5336</v>
      </c>
      <c r="E10" s="520">
        <v>6509</v>
      </c>
      <c r="F10" s="520">
        <v>5639</v>
      </c>
      <c r="G10" s="564">
        <f aca="true" t="shared" si="1" ref="G10:G17">SUM(D10:F10)</f>
        <v>17484</v>
      </c>
      <c r="H10" s="520">
        <v>5876</v>
      </c>
      <c r="I10" s="520">
        <v>5213</v>
      </c>
      <c r="J10" s="520">
        <v>5994</v>
      </c>
      <c r="K10" s="520">
        <v>6200</v>
      </c>
      <c r="L10" s="564">
        <f t="shared" si="0"/>
        <v>17407</v>
      </c>
      <c r="M10" s="602"/>
    </row>
    <row r="11" spans="1:13" ht="36.75" customHeight="1">
      <c r="A11" s="120" t="s">
        <v>436</v>
      </c>
      <c r="B11" s="373">
        <v>162</v>
      </c>
      <c r="C11" s="373">
        <v>187</v>
      </c>
      <c r="D11" s="373">
        <v>57</v>
      </c>
      <c r="E11" s="373">
        <v>60</v>
      </c>
      <c r="F11" s="373">
        <v>45</v>
      </c>
      <c r="G11" s="564">
        <f t="shared" si="1"/>
        <v>162</v>
      </c>
      <c r="H11" s="373">
        <v>25</v>
      </c>
      <c r="I11" s="373">
        <v>52</v>
      </c>
      <c r="J11" s="373">
        <v>66</v>
      </c>
      <c r="K11" s="373">
        <v>47</v>
      </c>
      <c r="L11" s="564">
        <f t="shared" si="0"/>
        <v>165</v>
      </c>
      <c r="M11" s="602"/>
    </row>
    <row r="12" spans="1:13" ht="36.75" customHeight="1">
      <c r="A12" s="275" t="s">
        <v>433</v>
      </c>
      <c r="B12" s="373">
        <v>306</v>
      </c>
      <c r="C12" s="373">
        <v>315</v>
      </c>
      <c r="D12" s="373">
        <v>86</v>
      </c>
      <c r="E12" s="373">
        <v>76</v>
      </c>
      <c r="F12" s="373">
        <v>79</v>
      </c>
      <c r="G12" s="564">
        <f t="shared" si="1"/>
        <v>241</v>
      </c>
      <c r="H12" s="373">
        <v>74</v>
      </c>
      <c r="I12" s="373">
        <v>57</v>
      </c>
      <c r="J12" s="373">
        <v>77</v>
      </c>
      <c r="K12" s="373">
        <v>82</v>
      </c>
      <c r="L12" s="564">
        <f t="shared" si="0"/>
        <v>216</v>
      </c>
      <c r="M12" s="602"/>
    </row>
    <row r="13" spans="1:13" ht="36.75" customHeight="1">
      <c r="A13" s="120" t="s">
        <v>437</v>
      </c>
      <c r="B13" s="373">
        <v>622</v>
      </c>
      <c r="C13" s="373">
        <v>336</v>
      </c>
      <c r="D13" s="373">
        <v>102</v>
      </c>
      <c r="E13" s="373">
        <v>103</v>
      </c>
      <c r="F13" s="373">
        <v>60</v>
      </c>
      <c r="G13" s="564">
        <f t="shared" si="1"/>
        <v>265</v>
      </c>
      <c r="H13" s="373">
        <v>71</v>
      </c>
      <c r="I13" s="373">
        <v>106</v>
      </c>
      <c r="J13" s="373">
        <v>127</v>
      </c>
      <c r="K13" s="373">
        <v>140</v>
      </c>
      <c r="L13" s="564">
        <f t="shared" si="0"/>
        <v>373</v>
      </c>
      <c r="M13" s="602"/>
    </row>
    <row r="14" spans="1:13" ht="36.75" customHeight="1">
      <c r="A14" s="120" t="s">
        <v>438</v>
      </c>
      <c r="B14" s="373">
        <v>234</v>
      </c>
      <c r="C14" s="373">
        <v>221</v>
      </c>
      <c r="D14" s="373">
        <v>37</v>
      </c>
      <c r="E14" s="373">
        <v>52</v>
      </c>
      <c r="F14" s="373">
        <v>50</v>
      </c>
      <c r="G14" s="564">
        <f t="shared" si="1"/>
        <v>139</v>
      </c>
      <c r="H14" s="373">
        <v>82</v>
      </c>
      <c r="I14" s="373">
        <v>63</v>
      </c>
      <c r="J14" s="373">
        <v>54</v>
      </c>
      <c r="K14" s="373">
        <v>68</v>
      </c>
      <c r="L14" s="564">
        <f t="shared" si="0"/>
        <v>185</v>
      </c>
      <c r="M14" s="602"/>
    </row>
    <row r="15" spans="1:13" ht="36.75" customHeight="1">
      <c r="A15" s="275" t="s">
        <v>434</v>
      </c>
      <c r="B15" s="373">
        <v>1102</v>
      </c>
      <c r="C15" s="373">
        <v>1259</v>
      </c>
      <c r="D15" s="373">
        <v>146</v>
      </c>
      <c r="E15" s="373">
        <v>182</v>
      </c>
      <c r="F15" s="373">
        <v>396</v>
      </c>
      <c r="G15" s="564">
        <f t="shared" si="1"/>
        <v>724</v>
      </c>
      <c r="H15" s="373">
        <v>535</v>
      </c>
      <c r="I15" s="373">
        <v>545</v>
      </c>
      <c r="J15" s="373">
        <v>590</v>
      </c>
      <c r="K15" s="373">
        <v>448</v>
      </c>
      <c r="L15" s="564">
        <f t="shared" si="0"/>
        <v>1583</v>
      </c>
      <c r="M15" s="602"/>
    </row>
    <row r="16" spans="1:13" ht="36.75" customHeight="1">
      <c r="A16" s="275" t="s">
        <v>435</v>
      </c>
      <c r="B16" s="373">
        <v>288</v>
      </c>
      <c r="C16" s="373">
        <v>365</v>
      </c>
      <c r="D16" s="373">
        <v>69</v>
      </c>
      <c r="E16" s="373">
        <v>84</v>
      </c>
      <c r="F16" s="373">
        <v>112</v>
      </c>
      <c r="G16" s="564">
        <f t="shared" si="1"/>
        <v>265</v>
      </c>
      <c r="H16" s="373">
        <v>100</v>
      </c>
      <c r="I16" s="373">
        <v>80</v>
      </c>
      <c r="J16" s="373">
        <v>95</v>
      </c>
      <c r="K16" s="373">
        <v>112</v>
      </c>
      <c r="L16" s="564">
        <f t="shared" si="0"/>
        <v>287</v>
      </c>
      <c r="M16" s="602"/>
    </row>
    <row r="17" spans="1:13" ht="36.75" customHeight="1">
      <c r="A17" s="276" t="s">
        <v>142</v>
      </c>
      <c r="B17" s="326">
        <v>68</v>
      </c>
      <c r="C17" s="326">
        <v>56</v>
      </c>
      <c r="D17" s="326">
        <v>17</v>
      </c>
      <c r="E17" s="326">
        <v>12</v>
      </c>
      <c r="F17" s="326">
        <v>12</v>
      </c>
      <c r="G17" s="326">
        <f t="shared" si="1"/>
        <v>41</v>
      </c>
      <c r="H17" s="326">
        <v>14</v>
      </c>
      <c r="I17" s="326">
        <v>12</v>
      </c>
      <c r="J17" s="326">
        <v>23</v>
      </c>
      <c r="K17" s="326">
        <v>29</v>
      </c>
      <c r="L17" s="326">
        <f t="shared" si="0"/>
        <v>64</v>
      </c>
      <c r="M17" s="602"/>
    </row>
    <row r="18" spans="1:13" ht="0.75" customHeight="1">
      <c r="A18" s="31"/>
      <c r="B18" s="81"/>
      <c r="C18" s="81"/>
      <c r="D18" s="420"/>
      <c r="E18" s="420"/>
      <c r="F18" s="419"/>
      <c r="G18" s="419"/>
      <c r="H18" s="7"/>
      <c r="I18" s="7"/>
      <c r="J18" s="7"/>
      <c r="K18" s="7">
        <v>29</v>
      </c>
      <c r="L18" s="31"/>
      <c r="M18" s="602"/>
    </row>
    <row r="19" spans="1:13" ht="24" customHeight="1">
      <c r="A19" s="41" t="s">
        <v>370</v>
      </c>
      <c r="B19" s="77"/>
      <c r="C19" s="77"/>
      <c r="D19" s="1"/>
      <c r="E19" s="1"/>
      <c r="F19" s="1"/>
      <c r="G19" s="1"/>
      <c r="H19" s="1"/>
      <c r="M19" s="602"/>
    </row>
    <row r="20" ht="15" customHeight="1">
      <c r="A20" s="41"/>
    </row>
  </sheetData>
  <sheetProtection/>
  <mergeCells count="6">
    <mergeCell ref="M1:M19"/>
    <mergeCell ref="A5:A6"/>
    <mergeCell ref="B5:B6"/>
    <mergeCell ref="C5:C6"/>
    <mergeCell ref="D5:H5"/>
    <mergeCell ref="I5:L5"/>
  </mergeCells>
  <printOptions horizontalCentered="1"/>
  <pageMargins left="0" right="0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PageLayoutView="0" workbookViewId="0" topLeftCell="A1">
      <selection activeCell="O20" sqref="O20"/>
    </sheetView>
  </sheetViews>
  <sheetFormatPr defaultColWidth="8.8515625" defaultRowHeight="12.75"/>
  <cols>
    <col min="1" max="1" width="40.00390625" style="54" customWidth="1"/>
    <col min="2" max="3" width="9.7109375" style="54" customWidth="1"/>
    <col min="4" max="12" width="9.7109375" style="60" customWidth="1"/>
    <col min="13" max="13" width="4.140625" style="54" customWidth="1"/>
    <col min="14" max="16384" width="8.8515625" style="54" customWidth="1"/>
  </cols>
  <sheetData>
    <row r="1" spans="1:13" ht="18.75" customHeight="1">
      <c r="A1" s="249" t="s">
        <v>378</v>
      </c>
      <c r="M1" s="599" t="s">
        <v>178</v>
      </c>
    </row>
    <row r="2" spans="1:13" ht="11.25" customHeight="1">
      <c r="A2" s="279"/>
      <c r="M2" s="599"/>
    </row>
    <row r="3" spans="4:13" ht="12" customHeight="1">
      <c r="D3" s="250"/>
      <c r="E3" s="250"/>
      <c r="F3" s="250"/>
      <c r="G3" s="250"/>
      <c r="H3" s="250"/>
      <c r="L3" s="80" t="s">
        <v>424</v>
      </c>
      <c r="M3" s="599"/>
    </row>
    <row r="4" spans="2:13" ht="5.25" customHeight="1">
      <c r="B4" s="119"/>
      <c r="C4" s="119"/>
      <c r="M4" s="599"/>
    </row>
    <row r="5" spans="1:13" ht="21.75" customHeight="1">
      <c r="A5" s="594" t="s">
        <v>110</v>
      </c>
      <c r="B5" s="594" t="s">
        <v>251</v>
      </c>
      <c r="C5" s="594" t="s">
        <v>419</v>
      </c>
      <c r="D5" s="596" t="s">
        <v>419</v>
      </c>
      <c r="E5" s="597"/>
      <c r="F5" s="597"/>
      <c r="G5" s="597"/>
      <c r="H5" s="598"/>
      <c r="I5" s="596" t="s">
        <v>374</v>
      </c>
      <c r="J5" s="597"/>
      <c r="K5" s="597"/>
      <c r="L5" s="598"/>
      <c r="M5" s="599"/>
    </row>
    <row r="6" spans="1:13" ht="23.25" customHeight="1">
      <c r="A6" s="595"/>
      <c r="B6" s="595"/>
      <c r="C6" s="595"/>
      <c r="D6" s="52" t="s">
        <v>0</v>
      </c>
      <c r="E6" s="52" t="s">
        <v>1</v>
      </c>
      <c r="F6" s="63" t="s">
        <v>2</v>
      </c>
      <c r="G6" s="402" t="s">
        <v>415</v>
      </c>
      <c r="H6" s="63" t="s">
        <v>3</v>
      </c>
      <c r="I6" s="52" t="s">
        <v>0</v>
      </c>
      <c r="J6" s="52" t="s">
        <v>1</v>
      </c>
      <c r="K6" s="45" t="s">
        <v>2</v>
      </c>
      <c r="L6" s="403" t="s">
        <v>415</v>
      </c>
      <c r="M6" s="599"/>
    </row>
    <row r="7" spans="1:15" ht="30" customHeight="1">
      <c r="A7" s="251" t="s">
        <v>151</v>
      </c>
      <c r="B7" s="280">
        <v>46427</v>
      </c>
      <c r="C7" s="280">
        <v>45766</v>
      </c>
      <c r="D7" s="280">
        <f>D8+D19+D20+D25+D26+D27+D28+'Table 4 cont''d'!D7+'Table 4 cont''d'!D8+'Table 4 cont''d'!D18</f>
        <v>10792</v>
      </c>
      <c r="E7" s="280">
        <f>E8+E19+E20+E25+E26+E27+E28+'Table 4 cont''d'!E7+'Table 4 cont''d'!E8+'Table 4 cont''d'!E18</f>
        <v>10975</v>
      </c>
      <c r="F7" s="280">
        <f>F8+F19+F20+F25+F26+F27+F28+'Table 4 cont''d'!F7+'Table 4 cont''d'!F8+'Table 4 cont''d'!F18</f>
        <v>12319</v>
      </c>
      <c r="G7" s="280">
        <f aca="true" t="shared" si="0" ref="G7:G32">SUM(D7:F7)</f>
        <v>34086</v>
      </c>
      <c r="H7" s="280">
        <f>H8+H19+H20+H26+H27+H28+'Table 4 cont''d'!H7+'Table 4 cont''d'!H8</f>
        <v>11680</v>
      </c>
      <c r="I7" s="280">
        <f>I8+I19+I20+I25+I26+I27+I28+'Table 4 cont''d'!I7+'Table 4 cont''d'!I8+'Table 4 cont''d'!I18</f>
        <v>9795</v>
      </c>
      <c r="J7" s="280">
        <f>J8+J19+J20+J25+J26+J27+J28+'Table 4 cont''d'!J7+'Table 4 cont''d'!J8+'Table 4 cont''d'!J18</f>
        <v>13086</v>
      </c>
      <c r="K7" s="280">
        <f>K8+K19+K20+K25+K26+K27+K28+'Table 4 cont''d'!K7+'Table 4 cont''d'!K8+'Table 4 cont''d'!K18</f>
        <v>13537</v>
      </c>
      <c r="L7" s="252">
        <f>SUM(I7:K7)</f>
        <v>36418</v>
      </c>
      <c r="M7" s="599"/>
      <c r="O7" s="512"/>
    </row>
    <row r="8" spans="1:14" ht="24.75" customHeight="1">
      <c r="A8" s="97" t="s">
        <v>36</v>
      </c>
      <c r="B8" s="206">
        <v>16226</v>
      </c>
      <c r="C8" s="206">
        <v>16070</v>
      </c>
      <c r="D8" s="206">
        <v>4255</v>
      </c>
      <c r="E8" s="206">
        <v>2871</v>
      </c>
      <c r="F8" s="206">
        <v>5034</v>
      </c>
      <c r="G8" s="206">
        <f t="shared" si="0"/>
        <v>12160</v>
      </c>
      <c r="H8" s="206">
        <v>3910</v>
      </c>
      <c r="I8" s="206">
        <v>2845</v>
      </c>
      <c r="J8" s="206">
        <v>4549</v>
      </c>
      <c r="K8" s="206">
        <v>5032</v>
      </c>
      <c r="L8" s="206">
        <f aca="true" t="shared" si="1" ref="L8:L32">SUM(I8:K8)</f>
        <v>12426</v>
      </c>
      <c r="M8" s="599"/>
      <c r="N8" s="512"/>
    </row>
    <row r="9" spans="1:13" ht="13.5" customHeight="1">
      <c r="A9" s="98" t="s">
        <v>197</v>
      </c>
      <c r="B9" s="255"/>
      <c r="C9" s="255"/>
      <c r="D9" s="281"/>
      <c r="E9" s="281"/>
      <c r="F9" s="281"/>
      <c r="G9" s="75"/>
      <c r="H9" s="281"/>
      <c r="I9" s="281"/>
      <c r="J9" s="281"/>
      <c r="K9" s="281"/>
      <c r="L9" s="75"/>
      <c r="M9" s="599"/>
    </row>
    <row r="10" spans="1:13" ht="15" customHeight="1">
      <c r="A10" s="120" t="s">
        <v>349</v>
      </c>
      <c r="B10" s="255"/>
      <c r="C10" s="255"/>
      <c r="D10" s="281"/>
      <c r="E10" s="281"/>
      <c r="F10" s="281"/>
      <c r="G10" s="75"/>
      <c r="H10" s="281"/>
      <c r="I10" s="281"/>
      <c r="J10" s="281"/>
      <c r="K10" s="281"/>
      <c r="L10" s="75"/>
      <c r="M10" s="599"/>
    </row>
    <row r="11" spans="1:13" s="261" customFormat="1" ht="13.5">
      <c r="A11" s="99" t="s">
        <v>112</v>
      </c>
      <c r="B11" s="282">
        <v>427</v>
      </c>
      <c r="C11" s="424">
        <v>344</v>
      </c>
      <c r="D11" s="282">
        <v>112</v>
      </c>
      <c r="E11" s="282">
        <v>16</v>
      </c>
      <c r="F11" s="282">
        <v>123</v>
      </c>
      <c r="G11" s="425">
        <f t="shared" si="0"/>
        <v>251</v>
      </c>
      <c r="H11" s="282">
        <v>93</v>
      </c>
      <c r="I11" s="259">
        <v>41</v>
      </c>
      <c r="J11" s="259">
        <v>117</v>
      </c>
      <c r="K11" s="259">
        <v>122</v>
      </c>
      <c r="L11" s="416">
        <f t="shared" si="1"/>
        <v>280</v>
      </c>
      <c r="M11" s="599"/>
    </row>
    <row r="12" spans="1:13" s="261" customFormat="1" ht="13.5">
      <c r="A12" s="99" t="s">
        <v>113</v>
      </c>
      <c r="B12" s="282">
        <v>8268</v>
      </c>
      <c r="C12" s="424">
        <v>6828</v>
      </c>
      <c r="D12" s="282">
        <v>2281</v>
      </c>
      <c r="E12" s="282">
        <v>430</v>
      </c>
      <c r="F12" s="282">
        <v>2369</v>
      </c>
      <c r="G12" s="425">
        <f t="shared" si="0"/>
        <v>5080</v>
      </c>
      <c r="H12" s="282">
        <v>1748</v>
      </c>
      <c r="I12" s="259">
        <v>824</v>
      </c>
      <c r="J12" s="259">
        <v>1968</v>
      </c>
      <c r="K12" s="259">
        <v>2288</v>
      </c>
      <c r="L12" s="416">
        <f t="shared" si="1"/>
        <v>5080</v>
      </c>
      <c r="M12" s="599"/>
    </row>
    <row r="13" spans="1:13" ht="15" customHeight="1">
      <c r="A13" s="120" t="s">
        <v>305</v>
      </c>
      <c r="B13" s="282"/>
      <c r="C13" s="282"/>
      <c r="D13" s="282"/>
      <c r="E13" s="282"/>
      <c r="F13" s="282"/>
      <c r="G13" s="425"/>
      <c r="H13" s="282"/>
      <c r="I13" s="282"/>
      <c r="J13" s="282"/>
      <c r="K13" s="282"/>
      <c r="L13" s="425"/>
      <c r="M13" s="599"/>
    </row>
    <row r="14" spans="1:13" s="261" customFormat="1" ht="13.5">
      <c r="A14" s="99" t="s">
        <v>114</v>
      </c>
      <c r="B14" s="282">
        <v>49099</v>
      </c>
      <c r="C14" s="424">
        <v>50484</v>
      </c>
      <c r="D14" s="282">
        <v>9431</v>
      </c>
      <c r="E14" s="282">
        <v>13921</v>
      </c>
      <c r="F14" s="282">
        <v>14503</v>
      </c>
      <c r="G14" s="425">
        <f t="shared" si="0"/>
        <v>37855</v>
      </c>
      <c r="H14" s="282">
        <v>12629</v>
      </c>
      <c r="I14" s="282">
        <v>12440</v>
      </c>
      <c r="J14" s="282">
        <v>17072</v>
      </c>
      <c r="K14" s="282">
        <v>14862</v>
      </c>
      <c r="L14" s="425">
        <f t="shared" si="1"/>
        <v>44374</v>
      </c>
      <c r="M14" s="599"/>
    </row>
    <row r="15" spans="1:13" s="261" customFormat="1" ht="13.5">
      <c r="A15" s="99" t="s">
        <v>113</v>
      </c>
      <c r="B15" s="282">
        <v>6060</v>
      </c>
      <c r="C15" s="424">
        <v>6855</v>
      </c>
      <c r="D15" s="282">
        <v>1480</v>
      </c>
      <c r="E15" s="282">
        <v>1908</v>
      </c>
      <c r="F15" s="282">
        <v>1831</v>
      </c>
      <c r="G15" s="425">
        <f t="shared" si="0"/>
        <v>5219</v>
      </c>
      <c r="H15" s="282">
        <v>1636</v>
      </c>
      <c r="I15" s="282">
        <v>1564</v>
      </c>
      <c r="J15" s="282">
        <v>2047</v>
      </c>
      <c r="K15" s="282">
        <v>2016</v>
      </c>
      <c r="L15" s="425">
        <f t="shared" si="1"/>
        <v>5627</v>
      </c>
      <c r="M15" s="599"/>
    </row>
    <row r="16" spans="1:13" ht="15" customHeight="1">
      <c r="A16" s="120" t="s">
        <v>342</v>
      </c>
      <c r="B16" s="282"/>
      <c r="C16" s="282"/>
      <c r="D16" s="282"/>
      <c r="E16" s="282"/>
      <c r="F16" s="282"/>
      <c r="G16" s="425"/>
      <c r="H16" s="282"/>
      <c r="I16" s="282"/>
      <c r="J16" s="282"/>
      <c r="K16" s="282"/>
      <c r="L16" s="425"/>
      <c r="M16" s="599"/>
    </row>
    <row r="17" spans="1:13" s="261" customFormat="1" ht="13.5">
      <c r="A17" s="99" t="s">
        <v>239</v>
      </c>
      <c r="B17" s="282">
        <v>8407</v>
      </c>
      <c r="C17" s="424">
        <v>6433</v>
      </c>
      <c r="D17" s="282">
        <v>1921</v>
      </c>
      <c r="E17" s="282">
        <v>1710</v>
      </c>
      <c r="F17" s="282">
        <v>2080</v>
      </c>
      <c r="G17" s="425">
        <f t="shared" si="0"/>
        <v>5711</v>
      </c>
      <c r="H17" s="282">
        <v>722</v>
      </c>
      <c r="I17" s="282">
        <v>1592</v>
      </c>
      <c r="J17" s="282">
        <v>1496</v>
      </c>
      <c r="K17" s="282">
        <v>2215</v>
      </c>
      <c r="L17" s="425">
        <f t="shared" si="1"/>
        <v>5303</v>
      </c>
      <c r="M17" s="599"/>
    </row>
    <row r="18" spans="1:13" s="261" customFormat="1" ht="13.5">
      <c r="A18" s="99" t="s">
        <v>113</v>
      </c>
      <c r="B18" s="282">
        <v>949</v>
      </c>
      <c r="C18" s="424">
        <v>798</v>
      </c>
      <c r="D18" s="282">
        <v>224</v>
      </c>
      <c r="E18" s="282">
        <v>226</v>
      </c>
      <c r="F18" s="282">
        <v>253</v>
      </c>
      <c r="G18" s="425">
        <f t="shared" si="0"/>
        <v>703</v>
      </c>
      <c r="H18" s="282">
        <v>95</v>
      </c>
      <c r="I18" s="282">
        <v>182</v>
      </c>
      <c r="J18" s="282">
        <v>185</v>
      </c>
      <c r="K18" s="282">
        <v>251</v>
      </c>
      <c r="L18" s="425">
        <f t="shared" si="1"/>
        <v>618</v>
      </c>
      <c r="M18" s="599"/>
    </row>
    <row r="19" spans="1:13" ht="21.75" customHeight="1">
      <c r="A19" s="100" t="s">
        <v>40</v>
      </c>
      <c r="B19" s="206">
        <v>167</v>
      </c>
      <c r="C19" s="206">
        <v>157</v>
      </c>
      <c r="D19" s="206">
        <v>42</v>
      </c>
      <c r="E19" s="206">
        <v>47</v>
      </c>
      <c r="F19" s="206">
        <v>33</v>
      </c>
      <c r="G19" s="206">
        <f t="shared" si="0"/>
        <v>122</v>
      </c>
      <c r="H19" s="206">
        <v>35</v>
      </c>
      <c r="I19" s="206">
        <v>23</v>
      </c>
      <c r="J19" s="206">
        <v>102</v>
      </c>
      <c r="K19" s="206">
        <v>41</v>
      </c>
      <c r="L19" s="206">
        <f t="shared" si="1"/>
        <v>166</v>
      </c>
      <c r="M19" s="599"/>
    </row>
    <row r="20" spans="1:13" ht="24.75" customHeight="1">
      <c r="A20" s="97" t="s">
        <v>115</v>
      </c>
      <c r="B20" s="206">
        <v>537</v>
      </c>
      <c r="C20" s="206">
        <v>390</v>
      </c>
      <c r="D20" s="206">
        <v>81</v>
      </c>
      <c r="E20" s="206">
        <v>105</v>
      </c>
      <c r="F20" s="206">
        <v>91</v>
      </c>
      <c r="G20" s="206">
        <f t="shared" si="0"/>
        <v>277</v>
      </c>
      <c r="H20" s="206">
        <v>113</v>
      </c>
      <c r="I20" s="206">
        <v>100</v>
      </c>
      <c r="J20" s="206">
        <v>124</v>
      </c>
      <c r="K20" s="206">
        <v>112</v>
      </c>
      <c r="L20" s="206">
        <f t="shared" si="1"/>
        <v>336</v>
      </c>
      <c r="M20" s="599"/>
    </row>
    <row r="21" spans="1:13" ht="12" customHeight="1">
      <c r="A21" s="98" t="s">
        <v>197</v>
      </c>
      <c r="B21" s="255"/>
      <c r="C21" s="255"/>
      <c r="D21" s="281"/>
      <c r="E21" s="281"/>
      <c r="F21" s="281"/>
      <c r="G21" s="75"/>
      <c r="H21" s="281"/>
      <c r="I21" s="281"/>
      <c r="J21" s="281"/>
      <c r="K21" s="281"/>
      <c r="L21" s="75"/>
      <c r="M21" s="599"/>
    </row>
    <row r="22" spans="1:13" ht="15" customHeight="1">
      <c r="A22" s="120" t="s">
        <v>350</v>
      </c>
      <c r="B22" s="255"/>
      <c r="C22" s="255"/>
      <c r="D22" s="283"/>
      <c r="E22" s="283"/>
      <c r="F22" s="283"/>
      <c r="G22" s="283"/>
      <c r="H22" s="283"/>
      <c r="I22" s="283"/>
      <c r="J22" s="283"/>
      <c r="K22" s="283"/>
      <c r="L22" s="283"/>
      <c r="M22" s="599"/>
    </row>
    <row r="23" spans="1:13" ht="15" customHeight="1">
      <c r="A23" s="99" t="s">
        <v>114</v>
      </c>
      <c r="B23" s="282">
        <v>272</v>
      </c>
      <c r="C23" s="282">
        <v>237</v>
      </c>
      <c r="D23" s="282">
        <v>65</v>
      </c>
      <c r="E23" s="282">
        <v>54</v>
      </c>
      <c r="F23" s="282">
        <v>42</v>
      </c>
      <c r="G23" s="425">
        <f t="shared" si="0"/>
        <v>161</v>
      </c>
      <c r="H23" s="282">
        <v>76</v>
      </c>
      <c r="I23" s="282">
        <v>59</v>
      </c>
      <c r="J23" s="282">
        <v>56</v>
      </c>
      <c r="K23" s="282">
        <v>43</v>
      </c>
      <c r="L23" s="425">
        <f t="shared" si="1"/>
        <v>158</v>
      </c>
      <c r="M23" s="599"/>
    </row>
    <row r="24" spans="1:13" ht="15" customHeight="1">
      <c r="A24" s="99" t="s">
        <v>113</v>
      </c>
      <c r="B24" s="282">
        <v>103</v>
      </c>
      <c r="C24" s="282">
        <v>98</v>
      </c>
      <c r="D24" s="282">
        <v>28</v>
      </c>
      <c r="E24" s="282">
        <v>22</v>
      </c>
      <c r="F24" s="282">
        <v>17</v>
      </c>
      <c r="G24" s="425">
        <f t="shared" si="0"/>
        <v>67</v>
      </c>
      <c r="H24" s="282">
        <v>31</v>
      </c>
      <c r="I24" s="282">
        <v>23</v>
      </c>
      <c r="J24" s="282">
        <v>22</v>
      </c>
      <c r="K24" s="282">
        <v>16</v>
      </c>
      <c r="L24" s="425">
        <f t="shared" si="1"/>
        <v>61</v>
      </c>
      <c r="M24" s="599"/>
    </row>
    <row r="25" spans="1:13" ht="14.25" customHeight="1">
      <c r="A25" s="101" t="s">
        <v>116</v>
      </c>
      <c r="B25" s="284">
        <v>0</v>
      </c>
      <c r="C25" s="284">
        <v>0</v>
      </c>
      <c r="D25" s="284">
        <v>0</v>
      </c>
      <c r="E25" s="284">
        <v>0</v>
      </c>
      <c r="F25" s="284">
        <v>0</v>
      </c>
      <c r="G25" s="284">
        <f t="shared" si="0"/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f t="shared" si="1"/>
        <v>0</v>
      </c>
      <c r="M25" s="599"/>
    </row>
    <row r="26" spans="1:13" ht="18" customHeight="1">
      <c r="A26" s="97" t="s">
        <v>117</v>
      </c>
      <c r="B26" s="206">
        <v>5</v>
      </c>
      <c r="C26" s="206">
        <v>27</v>
      </c>
      <c r="D26" s="206">
        <v>6</v>
      </c>
      <c r="E26" s="206">
        <v>17</v>
      </c>
      <c r="F26" s="206">
        <v>3</v>
      </c>
      <c r="G26" s="206">
        <f t="shared" si="0"/>
        <v>26</v>
      </c>
      <c r="H26" s="425">
        <v>1</v>
      </c>
      <c r="I26" s="206">
        <v>8</v>
      </c>
      <c r="J26" s="206">
        <v>2</v>
      </c>
      <c r="K26" s="206">
        <v>9</v>
      </c>
      <c r="L26" s="206">
        <f t="shared" si="1"/>
        <v>19</v>
      </c>
      <c r="M26" s="599"/>
    </row>
    <row r="27" spans="1:13" ht="24.75" customHeight="1">
      <c r="A27" s="97" t="s">
        <v>118</v>
      </c>
      <c r="B27" s="206">
        <v>439</v>
      </c>
      <c r="C27" s="206">
        <v>420</v>
      </c>
      <c r="D27" s="206">
        <v>63</v>
      </c>
      <c r="E27" s="206">
        <v>99</v>
      </c>
      <c r="F27" s="206">
        <v>115</v>
      </c>
      <c r="G27" s="206">
        <f t="shared" si="0"/>
        <v>277</v>
      </c>
      <c r="H27" s="206">
        <v>143</v>
      </c>
      <c r="I27" s="206">
        <v>79</v>
      </c>
      <c r="J27" s="206">
        <v>110</v>
      </c>
      <c r="K27" s="206">
        <v>119</v>
      </c>
      <c r="L27" s="206">
        <f t="shared" si="1"/>
        <v>308</v>
      </c>
      <c r="M27" s="599"/>
    </row>
    <row r="28" spans="1:13" ht="24.75" customHeight="1">
      <c r="A28" s="102" t="s">
        <v>119</v>
      </c>
      <c r="B28" s="206">
        <v>3789</v>
      </c>
      <c r="C28" s="206">
        <v>3765</v>
      </c>
      <c r="D28" s="206">
        <v>843</v>
      </c>
      <c r="E28" s="206">
        <v>1017</v>
      </c>
      <c r="F28" s="206">
        <v>921</v>
      </c>
      <c r="G28" s="206">
        <f t="shared" si="0"/>
        <v>2781</v>
      </c>
      <c r="H28" s="206">
        <v>984</v>
      </c>
      <c r="I28" s="206">
        <v>919</v>
      </c>
      <c r="J28" s="206">
        <v>1274</v>
      </c>
      <c r="K28" s="206">
        <v>1266</v>
      </c>
      <c r="L28" s="206">
        <f t="shared" si="1"/>
        <v>3459</v>
      </c>
      <c r="M28" s="599"/>
    </row>
    <row r="29" spans="1:13" ht="13.5" customHeight="1">
      <c r="A29" s="98" t="s">
        <v>199</v>
      </c>
      <c r="B29" s="255"/>
      <c r="C29" s="255"/>
      <c r="D29" s="281"/>
      <c r="E29" s="281"/>
      <c r="F29" s="281"/>
      <c r="G29" s="75"/>
      <c r="H29" s="281"/>
      <c r="I29" s="281"/>
      <c r="J29" s="281"/>
      <c r="K29" s="281"/>
      <c r="L29" s="75"/>
      <c r="M29" s="599"/>
    </row>
    <row r="30" spans="1:13" ht="15" customHeight="1">
      <c r="A30" s="120" t="s">
        <v>345</v>
      </c>
      <c r="B30" s="282">
        <v>1553</v>
      </c>
      <c r="C30" s="282">
        <v>1578</v>
      </c>
      <c r="D30" s="282">
        <v>398</v>
      </c>
      <c r="E30" s="282">
        <v>421</v>
      </c>
      <c r="F30" s="282">
        <v>379</v>
      </c>
      <c r="G30" s="425">
        <f t="shared" si="0"/>
        <v>1198</v>
      </c>
      <c r="H30" s="282">
        <v>380</v>
      </c>
      <c r="I30" s="282">
        <v>382</v>
      </c>
      <c r="J30" s="282">
        <v>499</v>
      </c>
      <c r="K30" s="282">
        <v>510</v>
      </c>
      <c r="L30" s="425">
        <f t="shared" si="1"/>
        <v>1391</v>
      </c>
      <c r="M30" s="599"/>
    </row>
    <row r="31" spans="1:13" ht="15" customHeight="1">
      <c r="A31" s="120" t="s">
        <v>344</v>
      </c>
      <c r="B31" s="282">
        <v>1176</v>
      </c>
      <c r="C31" s="282">
        <v>1149</v>
      </c>
      <c r="D31" s="282">
        <v>211</v>
      </c>
      <c r="E31" s="282">
        <v>320</v>
      </c>
      <c r="F31" s="282">
        <v>311</v>
      </c>
      <c r="G31" s="425">
        <f t="shared" si="0"/>
        <v>842</v>
      </c>
      <c r="H31" s="282">
        <v>307</v>
      </c>
      <c r="I31" s="282">
        <v>324</v>
      </c>
      <c r="J31" s="282">
        <v>522</v>
      </c>
      <c r="K31" s="282">
        <v>509</v>
      </c>
      <c r="L31" s="425">
        <f t="shared" si="1"/>
        <v>1355</v>
      </c>
      <c r="M31" s="599"/>
    </row>
    <row r="32" spans="1:13" ht="15" customHeight="1">
      <c r="A32" s="120" t="s">
        <v>346</v>
      </c>
      <c r="B32" s="282">
        <v>31</v>
      </c>
      <c r="C32" s="282">
        <v>26</v>
      </c>
      <c r="D32" s="282">
        <v>5</v>
      </c>
      <c r="E32" s="282">
        <v>8</v>
      </c>
      <c r="F32" s="282">
        <v>5</v>
      </c>
      <c r="G32" s="425">
        <f t="shared" si="0"/>
        <v>18</v>
      </c>
      <c r="H32" s="282">
        <v>8</v>
      </c>
      <c r="I32" s="282">
        <v>6</v>
      </c>
      <c r="J32" s="282">
        <v>7</v>
      </c>
      <c r="K32" s="282">
        <v>8</v>
      </c>
      <c r="L32" s="425">
        <f t="shared" si="1"/>
        <v>21</v>
      </c>
      <c r="M32" s="599"/>
    </row>
    <row r="33" spans="1:13" ht="4.5" customHeight="1">
      <c r="A33" s="197"/>
      <c r="B33" s="285"/>
      <c r="C33" s="285"/>
      <c r="D33" s="286"/>
      <c r="E33" s="286"/>
      <c r="F33" s="286"/>
      <c r="G33" s="286"/>
      <c r="H33" s="286"/>
      <c r="I33" s="286"/>
      <c r="J33" s="286"/>
      <c r="K33" s="286"/>
      <c r="L33" s="286"/>
      <c r="M33" s="599"/>
    </row>
    <row r="34" spans="1:13" ht="0.75" customHeight="1">
      <c r="A34" s="195"/>
      <c r="B34" s="287"/>
      <c r="C34" s="287"/>
      <c r="D34" s="288"/>
      <c r="E34" s="288"/>
      <c r="F34" s="288"/>
      <c r="G34" s="288"/>
      <c r="H34" s="288"/>
      <c r="I34" s="288"/>
      <c r="J34" s="288"/>
      <c r="K34" s="288"/>
      <c r="L34" s="288"/>
      <c r="M34" s="599"/>
    </row>
    <row r="35" ht="2.25" customHeight="1">
      <c r="M35" s="599"/>
    </row>
    <row r="36" spans="1:13" ht="14.25" customHeight="1">
      <c r="A36" s="77" t="s">
        <v>260</v>
      </c>
      <c r="M36" s="599"/>
    </row>
    <row r="37" ht="13.5" customHeight="1">
      <c r="M37" s="246"/>
    </row>
  </sheetData>
  <sheetProtection/>
  <mergeCells count="6">
    <mergeCell ref="M1:M36"/>
    <mergeCell ref="A5:A6"/>
    <mergeCell ref="B5:B6"/>
    <mergeCell ref="C5:C6"/>
    <mergeCell ref="D5:H5"/>
    <mergeCell ref="I5:L5"/>
  </mergeCells>
  <printOptions/>
  <pageMargins left="0.75" right="0.25" top="0.54" bottom="0.25" header="0.37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9.421875" style="0" customWidth="1"/>
    <col min="2" max="12" width="10.140625" style="0" customWidth="1"/>
    <col min="13" max="13" width="4.421875" style="0" customWidth="1"/>
  </cols>
  <sheetData>
    <row r="1" spans="1:13" ht="19.5" customHeight="1">
      <c r="A1" s="272" t="s">
        <v>379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608" t="s">
        <v>179</v>
      </c>
    </row>
    <row r="2" spans="1:13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609"/>
    </row>
    <row r="3" spans="1:13" ht="12" customHeight="1">
      <c r="A3" s="54"/>
      <c r="B3" s="54"/>
      <c r="C3" s="54"/>
      <c r="D3" s="250"/>
      <c r="E3" s="250"/>
      <c r="F3" s="250"/>
      <c r="G3" s="250"/>
      <c r="H3" s="250"/>
      <c r="I3" s="54"/>
      <c r="J3" s="250"/>
      <c r="K3" s="80" t="s">
        <v>424</v>
      </c>
      <c r="L3" s="250"/>
      <c r="M3" s="609"/>
    </row>
    <row r="4" spans="1:13" ht="6" customHeight="1">
      <c r="A4" s="54"/>
      <c r="B4" s="119"/>
      <c r="C4" s="119"/>
      <c r="D4" s="54"/>
      <c r="E4" s="54"/>
      <c r="F4" s="54"/>
      <c r="G4" s="54"/>
      <c r="H4" s="54"/>
      <c r="I4" s="54"/>
      <c r="J4" s="54"/>
      <c r="K4" s="54"/>
      <c r="L4" s="54"/>
      <c r="M4" s="609"/>
    </row>
    <row r="5" spans="1:13" ht="19.5" customHeight="1">
      <c r="A5" s="594" t="s">
        <v>110</v>
      </c>
      <c r="B5" s="594" t="s">
        <v>251</v>
      </c>
      <c r="C5" s="594" t="s">
        <v>419</v>
      </c>
      <c r="D5" s="596" t="s">
        <v>419</v>
      </c>
      <c r="E5" s="597"/>
      <c r="F5" s="597"/>
      <c r="G5" s="597"/>
      <c r="H5" s="598"/>
      <c r="I5" s="596" t="s">
        <v>374</v>
      </c>
      <c r="J5" s="597"/>
      <c r="K5" s="396"/>
      <c r="L5" s="397"/>
      <c r="M5" s="609"/>
    </row>
    <row r="6" spans="1:13" ht="27" customHeight="1">
      <c r="A6" s="595"/>
      <c r="B6" s="595"/>
      <c r="C6" s="595"/>
      <c r="D6" s="52" t="s">
        <v>0</v>
      </c>
      <c r="E6" s="52" t="s">
        <v>1</v>
      </c>
      <c r="F6" s="63" t="s">
        <v>2</v>
      </c>
      <c r="G6" s="402" t="s">
        <v>415</v>
      </c>
      <c r="H6" s="63" t="s">
        <v>3</v>
      </c>
      <c r="I6" s="52" t="s">
        <v>0</v>
      </c>
      <c r="J6" s="52" t="s">
        <v>1</v>
      </c>
      <c r="K6" s="45" t="s">
        <v>2</v>
      </c>
      <c r="L6" s="403" t="s">
        <v>415</v>
      </c>
      <c r="M6" s="609"/>
    </row>
    <row r="7" spans="1:13" ht="39.75" customHeight="1">
      <c r="A7" s="274" t="s">
        <v>120</v>
      </c>
      <c r="B7" s="206">
        <v>157</v>
      </c>
      <c r="C7" s="206">
        <v>112</v>
      </c>
      <c r="D7" s="206">
        <v>16</v>
      </c>
      <c r="E7" s="206">
        <v>16</v>
      </c>
      <c r="F7" s="206">
        <v>33</v>
      </c>
      <c r="G7" s="206">
        <f>SUM(D7:F7)</f>
        <v>65</v>
      </c>
      <c r="H7" s="206">
        <f>C7-G7</f>
        <v>47</v>
      </c>
      <c r="I7" s="206">
        <v>24</v>
      </c>
      <c r="J7" s="205">
        <v>28</v>
      </c>
      <c r="K7" s="205">
        <v>28</v>
      </c>
      <c r="L7" s="205">
        <f>SUM(I7:K7)</f>
        <v>80</v>
      </c>
      <c r="M7" s="609"/>
    </row>
    <row r="8" spans="1:13" ht="41.25" customHeight="1">
      <c r="A8" s="97" t="s">
        <v>35</v>
      </c>
      <c r="B8" s="206">
        <v>25091</v>
      </c>
      <c r="C8" s="206">
        <v>24819</v>
      </c>
      <c r="D8" s="206">
        <v>5484</v>
      </c>
      <c r="E8" s="206">
        <v>6800</v>
      </c>
      <c r="F8" s="206">
        <v>6088</v>
      </c>
      <c r="G8" s="206">
        <f>SUM(D8:F8)</f>
        <v>18372</v>
      </c>
      <c r="H8" s="206">
        <f aca="true" t="shared" si="0" ref="H8:H16">C8-G8</f>
        <v>6447</v>
      </c>
      <c r="I8" s="206">
        <v>5795</v>
      </c>
      <c r="J8" s="206">
        <v>6895</v>
      </c>
      <c r="K8" s="206">
        <v>6926</v>
      </c>
      <c r="L8" s="206">
        <f aca="true" t="shared" si="1" ref="L8:L18">SUM(I8:K8)</f>
        <v>19616</v>
      </c>
      <c r="M8" s="609"/>
    </row>
    <row r="9" spans="1:13" ht="13.5" customHeight="1">
      <c r="A9" s="98" t="s">
        <v>197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609"/>
    </row>
    <row r="10" spans="1:13" ht="33" customHeight="1">
      <c r="A10" s="275" t="s">
        <v>351</v>
      </c>
      <c r="B10" s="264">
        <v>21969</v>
      </c>
      <c r="C10" s="264">
        <v>21739</v>
      </c>
      <c r="D10" s="264">
        <v>4872</v>
      </c>
      <c r="E10" s="264">
        <v>6102</v>
      </c>
      <c r="F10" s="264">
        <v>5238</v>
      </c>
      <c r="G10" s="426">
        <f aca="true" t="shared" si="2" ref="G10:G16">SUM(D10:F10)</f>
        <v>16212</v>
      </c>
      <c r="H10" s="264">
        <f t="shared" si="0"/>
        <v>5527</v>
      </c>
      <c r="I10" s="264">
        <v>4867</v>
      </c>
      <c r="J10" s="264">
        <v>5737</v>
      </c>
      <c r="K10" s="264">
        <v>5971</v>
      </c>
      <c r="L10" s="426">
        <f t="shared" si="1"/>
        <v>16575</v>
      </c>
      <c r="M10" s="609"/>
    </row>
    <row r="11" spans="1:13" ht="32.25" customHeight="1">
      <c r="A11" s="120" t="s">
        <v>352</v>
      </c>
      <c r="B11" s="264">
        <v>152</v>
      </c>
      <c r="C11" s="264">
        <v>186</v>
      </c>
      <c r="D11" s="264">
        <v>57</v>
      </c>
      <c r="E11" s="264">
        <v>60</v>
      </c>
      <c r="F11" s="264">
        <v>45</v>
      </c>
      <c r="G11" s="426">
        <f t="shared" si="2"/>
        <v>162</v>
      </c>
      <c r="H11" s="264">
        <f t="shared" si="0"/>
        <v>24</v>
      </c>
      <c r="I11" s="264">
        <v>52</v>
      </c>
      <c r="J11" s="264">
        <v>64</v>
      </c>
      <c r="K11" s="264">
        <v>46</v>
      </c>
      <c r="L11" s="426">
        <f t="shared" si="1"/>
        <v>162</v>
      </c>
      <c r="M11" s="609"/>
    </row>
    <row r="12" spans="1:13" ht="30" customHeight="1">
      <c r="A12" s="275" t="s">
        <v>353</v>
      </c>
      <c r="B12" s="264">
        <v>294</v>
      </c>
      <c r="C12" s="264">
        <v>301</v>
      </c>
      <c r="D12" s="264">
        <v>83</v>
      </c>
      <c r="E12" s="264">
        <v>75</v>
      </c>
      <c r="F12" s="264">
        <v>74</v>
      </c>
      <c r="G12" s="426">
        <f t="shared" si="2"/>
        <v>232</v>
      </c>
      <c r="H12" s="264">
        <f t="shared" si="0"/>
        <v>69</v>
      </c>
      <c r="I12" s="264">
        <v>55</v>
      </c>
      <c r="J12" s="264">
        <v>76</v>
      </c>
      <c r="K12" s="264">
        <v>81</v>
      </c>
      <c r="L12" s="426">
        <f t="shared" si="1"/>
        <v>212</v>
      </c>
      <c r="M12" s="609"/>
    </row>
    <row r="13" spans="1:13" ht="33" customHeight="1">
      <c r="A13" s="120" t="s">
        <v>354</v>
      </c>
      <c r="B13" s="264">
        <v>569</v>
      </c>
      <c r="C13" s="264">
        <v>264</v>
      </c>
      <c r="D13" s="264">
        <v>77</v>
      </c>
      <c r="E13" s="264">
        <v>78</v>
      </c>
      <c r="F13" s="264">
        <v>48</v>
      </c>
      <c r="G13" s="426">
        <f t="shared" si="2"/>
        <v>203</v>
      </c>
      <c r="H13" s="264">
        <f t="shared" si="0"/>
        <v>61</v>
      </c>
      <c r="I13" s="264">
        <v>84</v>
      </c>
      <c r="J13" s="264">
        <v>106</v>
      </c>
      <c r="K13" s="264">
        <v>118</v>
      </c>
      <c r="L13" s="426">
        <f t="shared" si="1"/>
        <v>308</v>
      </c>
      <c r="M13" s="609"/>
    </row>
    <row r="14" spans="1:13" ht="33" customHeight="1">
      <c r="A14" s="120" t="s">
        <v>355</v>
      </c>
      <c r="B14" s="264">
        <v>184</v>
      </c>
      <c r="C14" s="264">
        <v>154</v>
      </c>
      <c r="D14" s="264">
        <v>26</v>
      </c>
      <c r="E14" s="264">
        <v>38</v>
      </c>
      <c r="F14" s="264">
        <v>36</v>
      </c>
      <c r="G14" s="426">
        <f t="shared" si="2"/>
        <v>100</v>
      </c>
      <c r="H14" s="264">
        <f t="shared" si="0"/>
        <v>54</v>
      </c>
      <c r="I14" s="264">
        <v>49</v>
      </c>
      <c r="J14" s="264">
        <v>46</v>
      </c>
      <c r="K14" s="264">
        <v>55</v>
      </c>
      <c r="L14" s="426">
        <f t="shared" si="1"/>
        <v>150</v>
      </c>
      <c r="M14" s="609"/>
    </row>
    <row r="15" spans="1:13" ht="33" customHeight="1">
      <c r="A15" s="275" t="s">
        <v>347</v>
      </c>
      <c r="B15" s="264">
        <v>941</v>
      </c>
      <c r="C15" s="264">
        <v>1092</v>
      </c>
      <c r="D15" s="264">
        <v>121</v>
      </c>
      <c r="E15" s="264">
        <v>142</v>
      </c>
      <c r="F15" s="264">
        <v>381</v>
      </c>
      <c r="G15" s="426">
        <f t="shared" si="2"/>
        <v>644</v>
      </c>
      <c r="H15" s="264">
        <f t="shared" si="0"/>
        <v>448</v>
      </c>
      <c r="I15" s="264">
        <v>457</v>
      </c>
      <c r="J15" s="264">
        <v>477</v>
      </c>
      <c r="K15" s="264">
        <v>401</v>
      </c>
      <c r="L15" s="426">
        <f t="shared" si="1"/>
        <v>1335</v>
      </c>
      <c r="M15" s="609"/>
    </row>
    <row r="16" spans="1:13" ht="33.75" customHeight="1">
      <c r="A16" s="275" t="s">
        <v>348</v>
      </c>
      <c r="B16" s="264">
        <v>238</v>
      </c>
      <c r="C16" s="264">
        <v>229</v>
      </c>
      <c r="D16" s="264">
        <v>59</v>
      </c>
      <c r="E16" s="264">
        <v>51</v>
      </c>
      <c r="F16" s="264">
        <v>62</v>
      </c>
      <c r="G16" s="426">
        <f t="shared" si="2"/>
        <v>172</v>
      </c>
      <c r="H16" s="264">
        <f t="shared" si="0"/>
        <v>57</v>
      </c>
      <c r="I16" s="264">
        <v>63</v>
      </c>
      <c r="J16" s="264">
        <v>76</v>
      </c>
      <c r="K16" s="264">
        <v>90</v>
      </c>
      <c r="L16" s="426">
        <f t="shared" si="1"/>
        <v>229</v>
      </c>
      <c r="M16" s="609"/>
    </row>
    <row r="17" spans="1:13" ht="8.25" customHeight="1">
      <c r="A17" s="275"/>
      <c r="B17" s="289"/>
      <c r="D17" s="422"/>
      <c r="F17" s="422"/>
      <c r="G17" s="75"/>
      <c r="H17" s="75"/>
      <c r="I17" s="75"/>
      <c r="J17" s="75"/>
      <c r="K17" s="75"/>
      <c r="L17" s="75"/>
      <c r="M17" s="609"/>
    </row>
    <row r="18" spans="1:13" ht="28.5" customHeight="1">
      <c r="A18" s="276" t="s">
        <v>189</v>
      </c>
      <c r="B18" s="206">
        <v>16</v>
      </c>
      <c r="C18" s="206">
        <v>6</v>
      </c>
      <c r="D18" s="206">
        <v>2</v>
      </c>
      <c r="E18" s="206">
        <v>3</v>
      </c>
      <c r="F18" s="206">
        <v>1</v>
      </c>
      <c r="G18" s="206">
        <f>SUM(D18:F18)</f>
        <v>6</v>
      </c>
      <c r="H18" s="566" t="s">
        <v>439</v>
      </c>
      <c r="I18" s="206">
        <v>2</v>
      </c>
      <c r="J18" s="206">
        <v>2</v>
      </c>
      <c r="K18" s="206">
        <v>4</v>
      </c>
      <c r="L18" s="206">
        <f t="shared" si="1"/>
        <v>8</v>
      </c>
      <c r="M18" s="609"/>
    </row>
    <row r="19" spans="1:13" ht="15" customHeight="1">
      <c r="A19" s="277"/>
      <c r="B19" s="278"/>
      <c r="C19" s="278"/>
      <c r="D19" s="277"/>
      <c r="E19" s="277"/>
      <c r="F19" s="277"/>
      <c r="G19" s="277"/>
      <c r="H19" s="277"/>
      <c r="I19" s="277"/>
      <c r="J19" s="277"/>
      <c r="K19" s="277"/>
      <c r="L19" s="277"/>
      <c r="M19" s="609"/>
    </row>
    <row r="20" spans="1:13" ht="4.5" customHeight="1" hidden="1">
      <c r="A20" s="277"/>
      <c r="B20" s="290"/>
      <c r="C20" s="287"/>
      <c r="D20" s="291"/>
      <c r="E20" s="291"/>
      <c r="F20" s="291"/>
      <c r="G20" s="291"/>
      <c r="H20" s="291"/>
      <c r="I20" s="291"/>
      <c r="J20" s="291"/>
      <c r="K20" s="291"/>
      <c r="L20" s="291"/>
      <c r="M20" s="609"/>
    </row>
    <row r="21" spans="1:13" ht="21.75" customHeight="1">
      <c r="A21" s="77" t="s">
        <v>202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1.75" customHeight="1">
      <c r="A22" s="77" t="s">
        <v>203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</sheetData>
  <sheetProtection/>
  <mergeCells count="6">
    <mergeCell ref="A5:A6"/>
    <mergeCell ref="M1:M20"/>
    <mergeCell ref="B5:B6"/>
    <mergeCell ref="C5:C6"/>
    <mergeCell ref="I5:J5"/>
    <mergeCell ref="D5:H5"/>
  </mergeCells>
  <printOptions/>
  <pageMargins left="0.75" right="0.25" top="0.88" bottom="0.5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3.140625" style="0" customWidth="1"/>
    <col min="2" max="3" width="9.00390625" style="0" customWidth="1"/>
    <col min="4" max="6" width="9.00390625" style="111" customWidth="1"/>
    <col min="7" max="7" width="9.00390625" style="1" customWidth="1"/>
    <col min="8" max="8" width="9.00390625" style="111" customWidth="1"/>
    <col min="9" max="12" width="9.00390625" style="1" customWidth="1"/>
    <col min="13" max="13" width="3.8515625" style="0" customWidth="1"/>
  </cols>
  <sheetData>
    <row r="1" spans="1:13" ht="15" customHeight="1">
      <c r="A1" s="249" t="s">
        <v>380</v>
      </c>
      <c r="B1" s="54"/>
      <c r="C1" s="54"/>
      <c r="D1" s="54"/>
      <c r="E1" s="54"/>
      <c r="F1" s="54"/>
      <c r="G1" s="60"/>
      <c r="H1" s="54"/>
      <c r="I1" s="60"/>
      <c r="J1" s="60"/>
      <c r="K1" s="60"/>
      <c r="L1" s="60"/>
      <c r="M1" s="599" t="s">
        <v>180</v>
      </c>
    </row>
    <row r="2" spans="1:13" ht="15" customHeight="1">
      <c r="A2" s="249"/>
      <c r="B2" s="54"/>
      <c r="C2" s="54"/>
      <c r="D2" s="54"/>
      <c r="E2" s="54"/>
      <c r="F2" s="54"/>
      <c r="G2" s="60"/>
      <c r="H2" s="54"/>
      <c r="I2" s="60"/>
      <c r="J2" s="60"/>
      <c r="K2" s="60"/>
      <c r="L2" s="60"/>
      <c r="M2" s="599"/>
    </row>
    <row r="3" spans="1:13" ht="12" customHeight="1">
      <c r="A3" s="54"/>
      <c r="B3" s="54"/>
      <c r="C3" s="54"/>
      <c r="D3" s="250"/>
      <c r="E3" s="292"/>
      <c r="F3" s="292"/>
      <c r="G3" s="292"/>
      <c r="H3" s="292"/>
      <c r="I3" s="60"/>
      <c r="J3" s="250"/>
      <c r="K3" s="80" t="s">
        <v>424</v>
      </c>
      <c r="L3" s="292"/>
      <c r="M3" s="610"/>
    </row>
    <row r="4" spans="1:13" ht="5.25" customHeight="1">
      <c r="A4" s="54"/>
      <c r="B4" s="119"/>
      <c r="C4" s="119"/>
      <c r="D4" s="293"/>
      <c r="E4" s="293"/>
      <c r="F4" s="293"/>
      <c r="G4" s="294"/>
      <c r="H4" s="293"/>
      <c r="I4" s="294"/>
      <c r="J4" s="294"/>
      <c r="K4" s="294"/>
      <c r="L4" s="294"/>
      <c r="M4" s="610"/>
    </row>
    <row r="5" spans="1:13" ht="19.5" customHeight="1">
      <c r="A5" s="594" t="s">
        <v>110</v>
      </c>
      <c r="B5" s="594" t="s">
        <v>251</v>
      </c>
      <c r="C5" s="594" t="s">
        <v>234</v>
      </c>
      <c r="D5" s="611" t="s">
        <v>234</v>
      </c>
      <c r="E5" s="612"/>
      <c r="F5" s="612"/>
      <c r="G5" s="612"/>
      <c r="H5" s="612"/>
      <c r="I5" s="596" t="s">
        <v>374</v>
      </c>
      <c r="J5" s="597"/>
      <c r="K5" s="597"/>
      <c r="L5" s="598"/>
      <c r="M5" s="610"/>
    </row>
    <row r="6" spans="1:13" ht="15" customHeight="1">
      <c r="A6" s="595"/>
      <c r="B6" s="595"/>
      <c r="C6" s="595"/>
      <c r="D6" s="52" t="s">
        <v>0</v>
      </c>
      <c r="E6" s="52" t="s">
        <v>1</v>
      </c>
      <c r="F6" s="63" t="s">
        <v>2</v>
      </c>
      <c r="G6" s="402" t="s">
        <v>415</v>
      </c>
      <c r="H6" s="63" t="s">
        <v>3</v>
      </c>
      <c r="I6" s="295" t="s">
        <v>0</v>
      </c>
      <c r="J6" s="295" t="s">
        <v>1</v>
      </c>
      <c r="K6" s="45" t="s">
        <v>2</v>
      </c>
      <c r="L6" s="403" t="s">
        <v>415</v>
      </c>
      <c r="M6" s="610"/>
    </row>
    <row r="7" spans="1:13" ht="30" customHeight="1">
      <c r="A7" s="245" t="s">
        <v>396</v>
      </c>
      <c r="B7" s="280">
        <v>12588</v>
      </c>
      <c r="C7" s="280">
        <f>'Table 3'!C7-'Table 4'!C7</f>
        <v>10396</v>
      </c>
      <c r="D7" s="280">
        <f>'Table 3'!D7-'Table 4'!D7</f>
        <v>2266</v>
      </c>
      <c r="E7" s="280">
        <f>'Table 3'!E7-'Table 4'!E7</f>
        <v>2560</v>
      </c>
      <c r="F7" s="280">
        <f>'Table 3'!F7-'Table 4'!F7</f>
        <v>2678</v>
      </c>
      <c r="G7" s="280">
        <f>SUM(D7:F7)</f>
        <v>7504</v>
      </c>
      <c r="H7" s="280">
        <f>'Table 3'!H7-'Table 4'!H7</f>
        <v>2892</v>
      </c>
      <c r="I7" s="280">
        <f>'Table 3'!I7-'Table 4'!I7</f>
        <v>2671</v>
      </c>
      <c r="J7" s="280">
        <f>'Table 3'!J7-'Table 4'!J7</f>
        <v>2559</v>
      </c>
      <c r="K7" s="280">
        <f>'Table 3'!K7-'Table 4'!K7</f>
        <v>2694</v>
      </c>
      <c r="L7" s="405">
        <f>SUM(I7:K7)</f>
        <v>7924</v>
      </c>
      <c r="M7" s="610"/>
    </row>
    <row r="8" spans="1:13" ht="30" customHeight="1">
      <c r="A8" s="97" t="s">
        <v>36</v>
      </c>
      <c r="B8" s="296">
        <v>2225</v>
      </c>
      <c r="C8" s="296">
        <f>'Table 3'!C8-'Table 4'!C8</f>
        <v>2523</v>
      </c>
      <c r="D8" s="297">
        <f>'Table 3'!D8-'Table 4'!D8</f>
        <v>623</v>
      </c>
      <c r="E8" s="297">
        <f>'Table 3'!E8-'Table 4'!E8</f>
        <v>608</v>
      </c>
      <c r="F8" s="297">
        <f>'Table 3'!F8-'Table 4'!F8</f>
        <v>663</v>
      </c>
      <c r="G8" s="297">
        <f>SUM(D8:F8)</f>
        <v>1894</v>
      </c>
      <c r="H8" s="297">
        <f>'Table 3'!H8-'Table 4'!H8</f>
        <v>629</v>
      </c>
      <c r="I8" s="297">
        <f>'Table 3'!I8-'Table 4'!I8</f>
        <v>759</v>
      </c>
      <c r="J8" s="297">
        <f>'Table 3'!J8-'Table 4'!J8</f>
        <v>479</v>
      </c>
      <c r="K8" s="297">
        <f>'Table 3'!K8-'Table 4'!K8</f>
        <v>692</v>
      </c>
      <c r="L8" s="297">
        <f aca="true" t="shared" si="0" ref="L8:L20">SUM(I8:K8)</f>
        <v>1930</v>
      </c>
      <c r="M8" s="610"/>
    </row>
    <row r="9" spans="1:13" s="30" customFormat="1" ht="18" customHeight="1">
      <c r="A9" s="98" t="s">
        <v>111</v>
      </c>
      <c r="B9" s="299"/>
      <c r="C9" s="299"/>
      <c r="D9" s="259"/>
      <c r="E9" s="259"/>
      <c r="F9" s="259"/>
      <c r="G9" s="305"/>
      <c r="H9" s="259"/>
      <c r="I9" s="259"/>
      <c r="J9" s="259"/>
      <c r="K9" s="259"/>
      <c r="L9" s="521"/>
      <c r="M9" s="610"/>
    </row>
    <row r="10" spans="1:13" s="30" customFormat="1" ht="26.25" customHeight="1">
      <c r="A10" s="120" t="s">
        <v>356</v>
      </c>
      <c r="B10" s="300">
        <v>1872</v>
      </c>
      <c r="C10" s="300">
        <f>'Table 3'!C15-'Table 4'!C15</f>
        <v>2162</v>
      </c>
      <c r="D10" s="301">
        <f>'Table 3'!D15-'Table 4'!D15</f>
        <v>562</v>
      </c>
      <c r="E10" s="301">
        <f>'Table 3'!E15-'Table 4'!E15</f>
        <v>486</v>
      </c>
      <c r="F10" s="301">
        <f>'Table 3'!F15-'Table 4'!F15</f>
        <v>572</v>
      </c>
      <c r="G10" s="427">
        <f aca="true" t="shared" si="1" ref="G10:G16">SUM(D10:F10)</f>
        <v>1620</v>
      </c>
      <c r="H10" s="301">
        <f>'Table 3'!H15-'Table 4'!H15</f>
        <v>542</v>
      </c>
      <c r="I10" s="301">
        <f>'Table 3'!I15-'Table 4'!I15</f>
        <v>639</v>
      </c>
      <c r="J10" s="301">
        <f>'Table 3'!J15-'Table 4'!J15</f>
        <v>354</v>
      </c>
      <c r="K10" s="301">
        <f>'Table 3'!K15-'Table 4'!K15</f>
        <v>537</v>
      </c>
      <c r="L10" s="522">
        <f t="shared" si="0"/>
        <v>1530</v>
      </c>
      <c r="M10" s="610"/>
    </row>
    <row r="11" spans="1:13" ht="30" customHeight="1">
      <c r="A11" s="100" t="s">
        <v>40</v>
      </c>
      <c r="B11" s="302">
        <v>432</v>
      </c>
      <c r="C11" s="302">
        <f>'Table 3'!C19-'Table 4'!C19</f>
        <v>317</v>
      </c>
      <c r="D11" s="302">
        <f>'Table 3'!D19-'Table 4'!D19</f>
        <v>72</v>
      </c>
      <c r="E11" s="302">
        <f>'Table 3'!E19-'Table 4'!E19</f>
        <v>116</v>
      </c>
      <c r="F11" s="302">
        <f>'Table 3'!F19-'Table 4'!F19</f>
        <v>38</v>
      </c>
      <c r="G11" s="302">
        <f t="shared" si="1"/>
        <v>226</v>
      </c>
      <c r="H11" s="302">
        <f>'Table 3'!H19-'Table 4'!H19</f>
        <v>91</v>
      </c>
      <c r="I11" s="302">
        <f>'Table 3'!I19-'Table 4'!I19</f>
        <v>53</v>
      </c>
      <c r="J11" s="302">
        <f>'Table 3'!J19-'Table 4'!J19</f>
        <v>80</v>
      </c>
      <c r="K11" s="302">
        <f>'Table 3'!K19-'Table 4'!K19</f>
        <v>60</v>
      </c>
      <c r="L11" s="302">
        <f t="shared" si="0"/>
        <v>193</v>
      </c>
      <c r="M11" s="610"/>
    </row>
    <row r="12" spans="1:13" ht="30" customHeight="1">
      <c r="A12" s="100" t="s">
        <v>115</v>
      </c>
      <c r="B12" s="302">
        <v>434</v>
      </c>
      <c r="C12" s="302">
        <f>'Table 3'!C20-'Table 4'!C20</f>
        <v>482</v>
      </c>
      <c r="D12" s="302">
        <f>'Table 3'!D20-'Table 4'!D20</f>
        <v>88</v>
      </c>
      <c r="E12" s="302">
        <f>'Table 3'!E20-'Table 4'!E20</f>
        <v>127</v>
      </c>
      <c r="F12" s="302">
        <f>'Table 3'!F20-'Table 4'!F20</f>
        <v>128</v>
      </c>
      <c r="G12" s="302">
        <f t="shared" si="1"/>
        <v>343</v>
      </c>
      <c r="H12" s="302">
        <f>'Table 3'!H20-'Table 4'!H20</f>
        <v>139</v>
      </c>
      <c r="I12" s="302">
        <f>'Table 3'!I20-'Table 4'!I20</f>
        <v>132</v>
      </c>
      <c r="J12" s="302">
        <f>'Table 3'!J20-'Table 4'!J20</f>
        <v>173</v>
      </c>
      <c r="K12" s="302">
        <f>'Table 3'!K20-'Table 4'!K20</f>
        <v>168</v>
      </c>
      <c r="L12" s="302">
        <f t="shared" si="0"/>
        <v>473</v>
      </c>
      <c r="M12" s="610"/>
    </row>
    <row r="13" spans="1:13" ht="30" customHeight="1">
      <c r="A13" s="100" t="s">
        <v>116</v>
      </c>
      <c r="B13" s="302">
        <v>20</v>
      </c>
      <c r="C13" s="302">
        <f>'Table 3'!C25-'Table 4'!C25</f>
        <v>14</v>
      </c>
      <c r="D13" s="302">
        <f>'Table 3'!D25-'Table 4'!D25</f>
        <v>3</v>
      </c>
      <c r="E13" s="302">
        <f>'Table 3'!E25-'Table 4'!E25</f>
        <v>4</v>
      </c>
      <c r="F13" s="302">
        <f>'Table 3'!F25-'Table 4'!F25</f>
        <v>3</v>
      </c>
      <c r="G13" s="302">
        <f t="shared" si="1"/>
        <v>10</v>
      </c>
      <c r="H13" s="302">
        <f>'Table 3'!H25-'Table 4'!H25</f>
        <v>4</v>
      </c>
      <c r="I13" s="302">
        <f>'Table 3'!I25-'Table 4'!I25</f>
        <v>8</v>
      </c>
      <c r="J13" s="302">
        <f>'Table 3'!J25-'Table 4'!J25</f>
        <v>71</v>
      </c>
      <c r="K13" s="302">
        <f>'Table 3'!K25-'Table 4'!K25</f>
        <v>129</v>
      </c>
      <c r="L13" s="302">
        <f>SUM(I13:K13)</f>
        <v>208</v>
      </c>
      <c r="M13" s="610"/>
    </row>
    <row r="14" spans="1:13" ht="30" customHeight="1">
      <c r="A14" s="100" t="s">
        <v>117</v>
      </c>
      <c r="B14" s="302">
        <v>45</v>
      </c>
      <c r="C14" s="302">
        <f>'Table 3'!C26-'Table 4'!C26</f>
        <v>70</v>
      </c>
      <c r="D14" s="302">
        <f>'Table 3'!D26-'Table 4'!D26</f>
        <v>19</v>
      </c>
      <c r="E14" s="302">
        <f>'Table 3'!E26-'Table 4'!E26</f>
        <v>33</v>
      </c>
      <c r="F14" s="302">
        <f>'Table 3'!F26-'Table 4'!F26</f>
        <v>8</v>
      </c>
      <c r="G14" s="302">
        <f t="shared" si="1"/>
        <v>60</v>
      </c>
      <c r="H14" s="302">
        <f>'Table 3'!H26-'Table 4'!H26</f>
        <v>10</v>
      </c>
      <c r="I14" s="302">
        <f>'Table 3'!I26-'Table 4'!I26</f>
        <v>9</v>
      </c>
      <c r="J14" s="302">
        <f>'Table 3'!J26-'Table 4'!J26</f>
        <v>15</v>
      </c>
      <c r="K14" s="302">
        <f>'Table 3'!K26-'Table 4'!K26</f>
        <v>1</v>
      </c>
      <c r="L14" s="302">
        <f t="shared" si="0"/>
        <v>25</v>
      </c>
      <c r="M14" s="610"/>
    </row>
    <row r="15" spans="1:13" ht="30" customHeight="1">
      <c r="A15" s="100" t="s">
        <v>118</v>
      </c>
      <c r="B15" s="302">
        <v>1326</v>
      </c>
      <c r="C15" s="302">
        <f>'Table 3'!C27-'Table 4'!C27</f>
        <v>1537</v>
      </c>
      <c r="D15" s="302">
        <f>'Table 3'!D27-'Table 4'!D27</f>
        <v>244</v>
      </c>
      <c r="E15" s="302">
        <f>'Table 3'!E27-'Table 4'!E27</f>
        <v>315</v>
      </c>
      <c r="F15" s="302">
        <f>'Table 3'!F27-'Table 4'!F27</f>
        <v>469</v>
      </c>
      <c r="G15" s="302">
        <f t="shared" si="1"/>
        <v>1028</v>
      </c>
      <c r="H15" s="302">
        <f>'Table 3'!H27-'Table 4'!H27</f>
        <v>509</v>
      </c>
      <c r="I15" s="302">
        <f>'Table 3'!I27-'Table 4'!I27</f>
        <v>350</v>
      </c>
      <c r="J15" s="302">
        <f>'Table 3'!J27-'Table 4'!J27</f>
        <v>397</v>
      </c>
      <c r="K15" s="302">
        <f>'Table 3'!K27-'Table 4'!K27</f>
        <v>446</v>
      </c>
      <c r="L15" s="302">
        <f t="shared" si="0"/>
        <v>1193</v>
      </c>
      <c r="M15" s="610"/>
    </row>
    <row r="16" spans="1:13" ht="30" customHeight="1">
      <c r="A16" s="303" t="s">
        <v>119</v>
      </c>
      <c r="B16" s="302">
        <v>1466</v>
      </c>
      <c r="C16" s="302">
        <f>'Table 3'!C28-'Table 4'!C28</f>
        <v>1341</v>
      </c>
      <c r="D16" s="302">
        <f>'Table 3'!D28-'Table 4'!D28</f>
        <v>303</v>
      </c>
      <c r="E16" s="302">
        <f>'Table 3'!E28-'Table 4'!E28</f>
        <v>354</v>
      </c>
      <c r="F16" s="302">
        <f>'Table 3'!F28-'Table 4'!F28</f>
        <v>319</v>
      </c>
      <c r="G16" s="302">
        <f t="shared" si="1"/>
        <v>976</v>
      </c>
      <c r="H16" s="302">
        <f>'Table 3'!H28-'Table 4'!H28</f>
        <v>365</v>
      </c>
      <c r="I16" s="302">
        <f>'Table 3'!I28-'Table 4'!I28</f>
        <v>282</v>
      </c>
      <c r="J16" s="302">
        <f>'Table 3'!J28-'Table 4'!J28</f>
        <v>310</v>
      </c>
      <c r="K16" s="302">
        <f>'Table 3'!K28-'Table 4'!K28</f>
        <v>289</v>
      </c>
      <c r="L16" s="302">
        <f t="shared" si="0"/>
        <v>881</v>
      </c>
      <c r="M16" s="610"/>
    </row>
    <row r="17" spans="1:13" ht="18" customHeight="1">
      <c r="A17" s="98" t="s">
        <v>111</v>
      </c>
      <c r="B17" s="304"/>
      <c r="C17" s="304"/>
      <c r="D17" s="305"/>
      <c r="E17" s="305"/>
      <c r="F17" s="305"/>
      <c r="G17" s="305"/>
      <c r="H17" s="305"/>
      <c r="I17" s="305"/>
      <c r="J17" s="305"/>
      <c r="K17" s="305"/>
      <c r="L17" s="304"/>
      <c r="M17" s="610"/>
    </row>
    <row r="18" spans="1:13" ht="25.5" customHeight="1">
      <c r="A18" s="120" t="s">
        <v>357</v>
      </c>
      <c r="B18" s="300">
        <v>712</v>
      </c>
      <c r="C18" s="300">
        <f>'Table 3'!C30-'Table 4'!C30</f>
        <v>598</v>
      </c>
      <c r="D18" s="300">
        <f>'Table 3'!D30-'Table 4'!D30</f>
        <v>129</v>
      </c>
      <c r="E18" s="300">
        <f>'Table 3'!E30-'Table 4'!E30</f>
        <v>148</v>
      </c>
      <c r="F18" s="300">
        <f>'Table 3'!F30-'Table 4'!F30</f>
        <v>161</v>
      </c>
      <c r="G18" s="428">
        <f>SUM(D18:F18)</f>
        <v>438</v>
      </c>
      <c r="H18" s="300">
        <f>'Table 3'!H30-'Table 4'!H30</f>
        <v>160</v>
      </c>
      <c r="I18" s="300">
        <f>'Table 3'!I30-'Table 4'!I30</f>
        <v>124</v>
      </c>
      <c r="J18" s="300">
        <f>'Table 3'!J30-'Table 4'!J30</f>
        <v>143</v>
      </c>
      <c r="K18" s="300">
        <f>'Table 3'!K30-'Table 4'!K30</f>
        <v>127</v>
      </c>
      <c r="L18" s="522">
        <f t="shared" si="0"/>
        <v>394</v>
      </c>
      <c r="M18" s="610"/>
    </row>
    <row r="19" spans="1:13" ht="30" customHeight="1">
      <c r="A19" s="120" t="s">
        <v>358</v>
      </c>
      <c r="B19" s="300">
        <v>61</v>
      </c>
      <c r="C19" s="300">
        <f>'Table 3'!C31-'Table 4'!C31</f>
        <v>16</v>
      </c>
      <c r="D19" s="300">
        <f>'Table 3'!D31-'Table 4'!D31</f>
        <v>11</v>
      </c>
      <c r="E19" s="300">
        <f>'Table 3'!E31-'Table 4'!E31</f>
        <v>3</v>
      </c>
      <c r="F19" s="300">
        <f>'Table 3'!F31-'Table 4'!F31</f>
        <v>1</v>
      </c>
      <c r="G19" s="428">
        <f>SUM(D19:F19)</f>
        <v>15</v>
      </c>
      <c r="H19" s="300">
        <f>'Table 3'!H31-'Table 4'!H31</f>
        <v>1</v>
      </c>
      <c r="I19" s="300">
        <f>'Table 3'!I31-'Table 4'!I31</f>
        <v>31</v>
      </c>
      <c r="J19" s="300">
        <f>'Table 3'!J31-'Table 4'!J31</f>
        <v>23</v>
      </c>
      <c r="K19" s="300">
        <f>'Table 3'!K31-'Table 4'!K31</f>
        <v>1</v>
      </c>
      <c r="L19" s="522">
        <f t="shared" si="0"/>
        <v>55</v>
      </c>
      <c r="M19" s="610"/>
    </row>
    <row r="20" spans="1:13" ht="30" customHeight="1">
      <c r="A20" s="120" t="s">
        <v>359</v>
      </c>
      <c r="B20" s="300">
        <v>9</v>
      </c>
      <c r="C20" s="300">
        <f>'Table 3'!C32-'Table 4'!C32</f>
        <v>11</v>
      </c>
      <c r="D20" s="300">
        <f>'Table 3'!D32-'Table 4'!D32</f>
        <v>2</v>
      </c>
      <c r="E20" s="300">
        <f>'Table 3'!E32-'Table 4'!E32</f>
        <v>2</v>
      </c>
      <c r="F20" s="300">
        <f>'Table 3'!F32-'Table 4'!F32</f>
        <v>3</v>
      </c>
      <c r="G20" s="428">
        <f>SUM(D20:F20)</f>
        <v>7</v>
      </c>
      <c r="H20" s="300">
        <f>'Table 3'!H32-'Table 4'!H32</f>
        <v>4</v>
      </c>
      <c r="I20" s="300">
        <f>'Table 3'!I32-'Table 4'!I32</f>
        <v>1</v>
      </c>
      <c r="J20" s="300">
        <f>'Table 3'!J32-'Table 4'!J32</f>
        <v>1</v>
      </c>
      <c r="K20" s="300">
        <f>'Table 3'!K32-'Table 4'!K32</f>
        <v>1</v>
      </c>
      <c r="L20" s="522">
        <f t="shared" si="0"/>
        <v>3</v>
      </c>
      <c r="M20" s="610"/>
    </row>
    <row r="21" spans="1:13" ht="9" customHeight="1">
      <c r="A21" s="197"/>
      <c r="B21" s="306"/>
      <c r="C21" s="306"/>
      <c r="D21" s="307"/>
      <c r="E21" s="307"/>
      <c r="F21" s="307"/>
      <c r="G21" s="307"/>
      <c r="H21" s="307"/>
      <c r="I21" s="307"/>
      <c r="J21" s="307"/>
      <c r="K21" s="307"/>
      <c r="L21" s="406"/>
      <c r="M21" s="610"/>
    </row>
    <row r="22" spans="1:13" ht="0.75" customHeight="1" hidden="1">
      <c r="A22" s="195"/>
      <c r="B22" s="287"/>
      <c r="C22" s="287"/>
      <c r="D22" s="308"/>
      <c r="E22" s="308"/>
      <c r="F22" s="308"/>
      <c r="G22" s="309"/>
      <c r="H22" s="308"/>
      <c r="I22" s="309"/>
      <c r="J22" s="309"/>
      <c r="K22" s="309"/>
      <c r="L22" s="309"/>
      <c r="M22" s="610"/>
    </row>
    <row r="23" spans="1:13" ht="6.75" customHeight="1" hidden="1">
      <c r="A23" s="54"/>
      <c r="B23" s="54"/>
      <c r="C23" s="54"/>
      <c r="D23" s="54"/>
      <c r="E23" s="54"/>
      <c r="F23" s="54"/>
      <c r="G23" s="60"/>
      <c r="H23" s="54"/>
      <c r="I23" s="60"/>
      <c r="J23" s="60"/>
      <c r="K23" s="60"/>
      <c r="L23" s="60"/>
      <c r="M23" s="610"/>
    </row>
    <row r="24" spans="1:13" ht="21.75" customHeight="1">
      <c r="A24" s="77" t="s">
        <v>202</v>
      </c>
      <c r="B24" s="54"/>
      <c r="C24" s="54"/>
      <c r="D24" s="54"/>
      <c r="E24" s="54"/>
      <c r="F24" s="54"/>
      <c r="G24" s="60"/>
      <c r="H24" s="54"/>
      <c r="I24" s="60"/>
      <c r="J24" s="60"/>
      <c r="K24" s="60"/>
      <c r="L24" s="60"/>
      <c r="M24" s="610"/>
    </row>
    <row r="25" spans="1:13" ht="21" customHeight="1">
      <c r="A25" s="77" t="s">
        <v>204</v>
      </c>
      <c r="B25" s="310"/>
      <c r="C25" s="310"/>
      <c r="D25" s="54"/>
      <c r="E25" s="54"/>
      <c r="F25" s="54"/>
      <c r="G25" s="60"/>
      <c r="H25" s="54"/>
      <c r="I25" s="60"/>
      <c r="J25" s="60"/>
      <c r="K25" s="60"/>
      <c r="L25" s="60"/>
      <c r="M25" s="246"/>
    </row>
    <row r="27" spans="2:3" ht="12.75">
      <c r="B27" s="144"/>
      <c r="C27" s="144"/>
    </row>
  </sheetData>
  <sheetProtection/>
  <mergeCells count="6">
    <mergeCell ref="M1:M24"/>
    <mergeCell ref="A5:A6"/>
    <mergeCell ref="B5:B6"/>
    <mergeCell ref="C5:C6"/>
    <mergeCell ref="D5:H5"/>
    <mergeCell ref="I5:L5"/>
  </mergeCells>
  <printOptions/>
  <pageMargins left="0.75" right="0.22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0.140625" style="0" customWidth="1"/>
    <col min="2" max="3" width="9.140625" style="0" customWidth="1"/>
    <col min="4" max="12" width="9.140625" style="1" customWidth="1"/>
    <col min="13" max="13" width="4.00390625" style="156" customWidth="1"/>
  </cols>
  <sheetData>
    <row r="1" spans="1:13" ht="28.5" customHeight="1">
      <c r="A1" s="272" t="s">
        <v>392</v>
      </c>
      <c r="B1" s="54"/>
      <c r="C1" s="54"/>
      <c r="D1" s="60"/>
      <c r="E1" s="60"/>
      <c r="F1" s="60"/>
      <c r="G1" s="60"/>
      <c r="H1" s="60"/>
      <c r="I1" s="60"/>
      <c r="J1" s="60"/>
      <c r="K1" s="60"/>
      <c r="L1" s="60"/>
      <c r="M1" s="599" t="s">
        <v>181</v>
      </c>
    </row>
    <row r="2" spans="1:13" ht="3.75" customHeight="1">
      <c r="A2" s="54"/>
      <c r="B2" s="54"/>
      <c r="C2" s="54"/>
      <c r="D2" s="60"/>
      <c r="E2" s="60"/>
      <c r="F2" s="60"/>
      <c r="G2" s="60"/>
      <c r="H2" s="60"/>
      <c r="I2" s="60"/>
      <c r="J2" s="60"/>
      <c r="K2" s="60"/>
      <c r="L2" s="60"/>
      <c r="M2" s="613"/>
    </row>
    <row r="3" spans="1:13" ht="31.5" customHeight="1">
      <c r="A3" s="54"/>
      <c r="B3" s="54"/>
      <c r="C3" s="54"/>
      <c r="D3" s="250"/>
      <c r="E3" s="250"/>
      <c r="F3" s="250"/>
      <c r="G3" s="292"/>
      <c r="H3" s="250"/>
      <c r="K3" s="80" t="s">
        <v>424</v>
      </c>
      <c r="L3" s="292"/>
      <c r="M3" s="613"/>
    </row>
    <row r="4" spans="1:13" ht="5.25" customHeight="1">
      <c r="A4" s="54"/>
      <c r="B4" s="119"/>
      <c r="C4" s="119"/>
      <c r="D4" s="60"/>
      <c r="E4" s="60"/>
      <c r="F4" s="60"/>
      <c r="G4" s="60"/>
      <c r="H4" s="60"/>
      <c r="I4" s="60"/>
      <c r="J4" s="60"/>
      <c r="K4" s="60"/>
      <c r="L4" s="60"/>
      <c r="M4" s="613"/>
    </row>
    <row r="5" spans="1:13" ht="25.5" customHeight="1">
      <c r="A5" s="594" t="s">
        <v>110</v>
      </c>
      <c r="B5" s="594" t="s">
        <v>251</v>
      </c>
      <c r="C5" s="594" t="s">
        <v>419</v>
      </c>
      <c r="D5" s="596" t="s">
        <v>419</v>
      </c>
      <c r="E5" s="597"/>
      <c r="F5" s="597"/>
      <c r="G5" s="597"/>
      <c r="H5" s="598"/>
      <c r="I5" s="596" t="s">
        <v>374</v>
      </c>
      <c r="J5" s="597"/>
      <c r="K5" s="396"/>
      <c r="L5" s="397"/>
      <c r="M5" s="613"/>
    </row>
    <row r="6" spans="1:13" ht="24" customHeight="1">
      <c r="A6" s="595"/>
      <c r="B6" s="595"/>
      <c r="C6" s="595"/>
      <c r="D6" s="52" t="s">
        <v>0</v>
      </c>
      <c r="E6" s="52" t="s">
        <v>1</v>
      </c>
      <c r="F6" s="63" t="s">
        <v>2</v>
      </c>
      <c r="G6" s="402" t="s">
        <v>415</v>
      </c>
      <c r="H6" s="63" t="s">
        <v>3</v>
      </c>
      <c r="I6" s="295" t="s">
        <v>0</v>
      </c>
      <c r="J6" s="295" t="s">
        <v>1</v>
      </c>
      <c r="K6" s="45" t="s">
        <v>2</v>
      </c>
      <c r="L6" s="403" t="s">
        <v>415</v>
      </c>
      <c r="M6" s="613"/>
    </row>
    <row r="7" spans="1:13" ht="39.75" customHeight="1">
      <c r="A7" s="274" t="s">
        <v>120</v>
      </c>
      <c r="B7" s="529">
        <v>3570</v>
      </c>
      <c r="C7" s="529">
        <f>'Table 3 cont''d'!C7-'Table 4 cont''d'!C7</f>
        <v>1173</v>
      </c>
      <c r="D7" s="311">
        <f>'Table 3 cont''d'!D7-'Table 4 cont''d'!D7</f>
        <v>214</v>
      </c>
      <c r="E7" s="311">
        <f>'Table 3 cont''d'!E7-'Table 4 cont''d'!E7</f>
        <v>258</v>
      </c>
      <c r="F7" s="311">
        <f>'Table 3 cont''d'!F7-'Table 4 cont''d'!F7</f>
        <v>301</v>
      </c>
      <c r="G7" s="311">
        <f>SUM(D7:F7)</f>
        <v>773</v>
      </c>
      <c r="H7" s="311">
        <f>'Table 3 cont''d'!H7-'Table 4 cont''d'!H7</f>
        <v>400</v>
      </c>
      <c r="I7" s="311">
        <f>'Table 3 cont''d'!I7-'Table 4 cont''d'!I7</f>
        <v>409</v>
      </c>
      <c r="J7" s="311">
        <f>'Table 3 cont''d'!J7-'Table 4 cont''d'!J7</f>
        <v>348</v>
      </c>
      <c r="K7" s="311">
        <f>'Table 3 cont''d'!K7-'Table 4 cont''d'!K7</f>
        <v>329</v>
      </c>
      <c r="L7" s="528">
        <f>SUM(I7:K7)</f>
        <v>1086</v>
      </c>
      <c r="M7" s="613"/>
    </row>
    <row r="8" spans="1:13" ht="35.25" customHeight="1">
      <c r="A8" s="97" t="s">
        <v>35</v>
      </c>
      <c r="B8" s="529">
        <v>3018</v>
      </c>
      <c r="C8" s="529">
        <f>'Table 3 cont''d'!C8-'Table 4 cont''d'!C8</f>
        <v>2890</v>
      </c>
      <c r="D8" s="311">
        <f>'Table 3 cont''d'!D8-'Table 4 cont''d'!D8</f>
        <v>685</v>
      </c>
      <c r="E8" s="311">
        <f>'Table 3 cont''d'!E8-'Table 4 cont''d'!E8</f>
        <v>736</v>
      </c>
      <c r="F8" s="311">
        <f>'Table 3 cont''d'!F8-'Table 4 cont''d'!F8</f>
        <v>738</v>
      </c>
      <c r="G8" s="524">
        <f>SUM(D8:F8)</f>
        <v>2159</v>
      </c>
      <c r="H8" s="311">
        <f>'Table 3 cont''d'!H8-'Table 4 cont''d'!H8</f>
        <v>731</v>
      </c>
      <c r="I8" s="311">
        <f>'Table 3 cont''d'!I8-'Table 4 cont''d'!I8</f>
        <v>659</v>
      </c>
      <c r="J8" s="311">
        <f>'Table 3 cont''d'!J8-'Table 4 cont''d'!J8</f>
        <v>665</v>
      </c>
      <c r="K8" s="311">
        <f>'Table 3 cont''d'!K8-'Table 4 cont''d'!K8</f>
        <v>555</v>
      </c>
      <c r="L8" s="527">
        <f aca="true" t="shared" si="0" ref="L8:L18">SUM(I8:K8)</f>
        <v>1879</v>
      </c>
      <c r="M8" s="613"/>
    </row>
    <row r="9" spans="1:13" ht="18" customHeight="1">
      <c r="A9" s="98" t="s">
        <v>111</v>
      </c>
      <c r="B9" s="312"/>
      <c r="C9" s="312"/>
      <c r="D9" s="312"/>
      <c r="E9" s="312"/>
      <c r="F9" s="312"/>
      <c r="G9" s="311"/>
      <c r="H9" s="312"/>
      <c r="I9" s="75"/>
      <c r="J9" s="75"/>
      <c r="K9" s="75"/>
      <c r="L9" s="75"/>
      <c r="M9" s="613"/>
    </row>
    <row r="10" spans="1:13" ht="35.25" customHeight="1">
      <c r="A10" s="275" t="s">
        <v>360</v>
      </c>
      <c r="B10" s="525">
        <v>1938</v>
      </c>
      <c r="C10" s="525">
        <f>'Table 3 cont''d'!C10-'Table 4 cont''d'!C10</f>
        <v>1621</v>
      </c>
      <c r="D10" s="313">
        <f>'Table 3 cont''d'!D10-'Table 4 cont''d'!D10</f>
        <v>464</v>
      </c>
      <c r="E10" s="313">
        <f>'Table 3 cont''d'!E10-'Table 4 cont''d'!E10</f>
        <v>407</v>
      </c>
      <c r="F10" s="313">
        <f>'Table 3 cont''d'!F10-'Table 4 cont''d'!F10</f>
        <v>401</v>
      </c>
      <c r="G10" s="567">
        <f aca="true" t="shared" si="1" ref="G10:G16">SUM(D10:F10)</f>
        <v>1272</v>
      </c>
      <c r="H10" s="525">
        <f>'Table 3 cont''d'!H10-'Table 4 cont''d'!H10</f>
        <v>349</v>
      </c>
      <c r="I10" s="525">
        <f>'Table 3 cont''d'!I10-'Table 4 cont''d'!I10</f>
        <v>346</v>
      </c>
      <c r="J10" s="525">
        <f>'Table 3 cont''d'!J10-'Table 4 cont''d'!J10</f>
        <v>257</v>
      </c>
      <c r="K10" s="525">
        <f>'Table 3 cont''d'!K10-'Table 4 cont''d'!K10</f>
        <v>229</v>
      </c>
      <c r="L10" s="526">
        <f t="shared" si="0"/>
        <v>832</v>
      </c>
      <c r="M10" s="613"/>
    </row>
    <row r="11" spans="1:13" ht="35.25" customHeight="1">
      <c r="A11" s="120" t="s">
        <v>352</v>
      </c>
      <c r="B11" s="313">
        <v>10</v>
      </c>
      <c r="C11" s="313">
        <f>'Table 3 cont''d'!C11-'Table 4 cont''d'!C11</f>
        <v>1</v>
      </c>
      <c r="D11" s="314">
        <f>'Table 3'!D11-'Table 4'!D11</f>
        <v>0</v>
      </c>
      <c r="E11" s="314">
        <f>'Table 3'!E11-'Table 4'!E11</f>
        <v>0</v>
      </c>
      <c r="F11" s="314">
        <f>'Table 3'!F11-'Table 4'!F11</f>
        <v>0</v>
      </c>
      <c r="G11" s="314">
        <f>'Table 3'!G11-'Table 4'!G11</f>
        <v>0</v>
      </c>
      <c r="H11" s="313">
        <f>'Table 3 cont''d'!H11-'Table 4 cont''d'!H11</f>
        <v>1</v>
      </c>
      <c r="I11" s="314">
        <f>'Table 3'!I23-'Table 4'!I23</f>
        <v>0</v>
      </c>
      <c r="J11" s="314">
        <f>'Table 3'!J23-'Table 4'!J23</f>
        <v>0</v>
      </c>
      <c r="K11" s="314">
        <f>'Table 3'!K23-'Table 4'!K23</f>
        <v>0</v>
      </c>
      <c r="L11" s="314">
        <f t="shared" si="0"/>
        <v>0</v>
      </c>
      <c r="M11" s="613"/>
    </row>
    <row r="12" spans="1:13" ht="35.25" customHeight="1">
      <c r="A12" s="275" t="s">
        <v>361</v>
      </c>
      <c r="B12" s="313">
        <v>12</v>
      </c>
      <c r="C12" s="313">
        <f>'Table 3 cont''d'!C12-'Table 4 cont''d'!C12</f>
        <v>14</v>
      </c>
      <c r="D12" s="313">
        <f>'Table 3 cont''d'!D12-'Table 4 cont''d'!D12</f>
        <v>3</v>
      </c>
      <c r="E12" s="313">
        <f>'Table 3 cont''d'!E12-'Table 4 cont''d'!E12</f>
        <v>1</v>
      </c>
      <c r="F12" s="313">
        <f>'Table 3 cont''d'!F12-'Table 4 cont''d'!F12</f>
        <v>5</v>
      </c>
      <c r="G12" s="311">
        <f t="shared" si="1"/>
        <v>9</v>
      </c>
      <c r="H12" s="313">
        <f>'Table 3 cont''d'!H12-'Table 4 cont''d'!H12</f>
        <v>5</v>
      </c>
      <c r="I12" s="313">
        <f>'Table 3 cont''d'!I12-'Table 4 cont''d'!I12</f>
        <v>2</v>
      </c>
      <c r="J12" s="313">
        <f>'Table 3 cont''d'!J12-'Table 4 cont''d'!J12</f>
        <v>1</v>
      </c>
      <c r="K12" s="313">
        <f>'Table 3 cont''d'!K12-'Table 4 cont''d'!K12</f>
        <v>1</v>
      </c>
      <c r="L12" s="523">
        <f t="shared" si="0"/>
        <v>4</v>
      </c>
      <c r="M12" s="613"/>
    </row>
    <row r="13" spans="1:13" ht="35.25" customHeight="1">
      <c r="A13" s="120" t="s">
        <v>362</v>
      </c>
      <c r="B13" s="313">
        <v>53</v>
      </c>
      <c r="C13" s="313">
        <f>'Table 3 cont''d'!C13-'Table 4 cont''d'!C13</f>
        <v>72</v>
      </c>
      <c r="D13" s="313">
        <f>'Table 3 cont''d'!D13-'Table 4 cont''d'!D13</f>
        <v>25</v>
      </c>
      <c r="E13" s="313">
        <f>'Table 3 cont''d'!E13-'Table 4 cont''d'!E13</f>
        <v>25</v>
      </c>
      <c r="F13" s="313">
        <f>'Table 3 cont''d'!F13-'Table 4 cont''d'!F13</f>
        <v>12</v>
      </c>
      <c r="G13" s="311">
        <f t="shared" si="1"/>
        <v>62</v>
      </c>
      <c r="H13" s="313">
        <f>'Table 3 cont''d'!H13-'Table 4 cont''d'!H13</f>
        <v>10</v>
      </c>
      <c r="I13" s="313">
        <f>'Table 3 cont''d'!I13-'Table 4 cont''d'!I13</f>
        <v>22</v>
      </c>
      <c r="J13" s="313">
        <f>'Table 3 cont''d'!J13-'Table 4 cont''d'!J13</f>
        <v>21</v>
      </c>
      <c r="K13" s="313">
        <f>'Table 3 cont''d'!K13-'Table 4 cont''d'!K13</f>
        <v>22</v>
      </c>
      <c r="L13" s="523">
        <f t="shared" si="0"/>
        <v>65</v>
      </c>
      <c r="M13" s="613"/>
    </row>
    <row r="14" spans="1:13" ht="35.25" customHeight="1">
      <c r="A14" s="120" t="s">
        <v>363</v>
      </c>
      <c r="B14" s="313">
        <v>50</v>
      </c>
      <c r="C14" s="313">
        <f>'Table 3 cont''d'!C14-'Table 4 cont''d'!C14</f>
        <v>67</v>
      </c>
      <c r="D14" s="313">
        <f>'Table 3 cont''d'!D14-'Table 4 cont''d'!D14</f>
        <v>11</v>
      </c>
      <c r="E14" s="313">
        <f>'Table 3 cont''d'!E14-'Table 4 cont''d'!E14</f>
        <v>14</v>
      </c>
      <c r="F14" s="313">
        <f>'Table 3 cont''d'!F14-'Table 4 cont''d'!F14</f>
        <v>14</v>
      </c>
      <c r="G14" s="311">
        <f t="shared" si="1"/>
        <v>39</v>
      </c>
      <c r="H14" s="313">
        <f>'Table 3 cont''d'!H14-'Table 4 cont''d'!H14</f>
        <v>28</v>
      </c>
      <c r="I14" s="313">
        <f>'Table 3 cont''d'!I14-'Table 4 cont''d'!I14</f>
        <v>14</v>
      </c>
      <c r="J14" s="313">
        <f>'Table 3 cont''d'!J14-'Table 4 cont''d'!J14</f>
        <v>8</v>
      </c>
      <c r="K14" s="313">
        <f>'Table 3 cont''d'!K14-'Table 4 cont''d'!K14</f>
        <v>13</v>
      </c>
      <c r="L14" s="523">
        <f t="shared" si="0"/>
        <v>35</v>
      </c>
      <c r="M14" s="613"/>
    </row>
    <row r="15" spans="1:13" ht="35.25" customHeight="1">
      <c r="A15" s="275" t="s">
        <v>364</v>
      </c>
      <c r="B15" s="313">
        <v>161</v>
      </c>
      <c r="C15" s="313">
        <f>'Table 3 cont''d'!C15-'Table 4 cont''d'!C15</f>
        <v>167</v>
      </c>
      <c r="D15" s="313">
        <f>'Table 3 cont''d'!D15-'Table 4 cont''d'!D15</f>
        <v>25</v>
      </c>
      <c r="E15" s="313">
        <f>'Table 3 cont''d'!E15-'Table 4 cont''d'!E15</f>
        <v>40</v>
      </c>
      <c r="F15" s="313">
        <f>'Table 3 cont''d'!F15-'Table 4 cont''d'!F15</f>
        <v>15</v>
      </c>
      <c r="G15" s="311">
        <f t="shared" si="1"/>
        <v>80</v>
      </c>
      <c r="H15" s="313">
        <f>'Table 3 cont''d'!H15-'Table 4 cont''d'!H15</f>
        <v>87</v>
      </c>
      <c r="I15" s="313">
        <f>'Table 3 cont''d'!I15-'Table 4 cont''d'!I15</f>
        <v>88</v>
      </c>
      <c r="J15" s="313">
        <f>'Table 3 cont''d'!J15-'Table 4 cont''d'!J15</f>
        <v>113</v>
      </c>
      <c r="K15" s="313">
        <f>'Table 3 cont''d'!K15-'Table 4 cont''d'!K15</f>
        <v>47</v>
      </c>
      <c r="L15" s="523">
        <f t="shared" si="0"/>
        <v>248</v>
      </c>
      <c r="M15" s="613"/>
    </row>
    <row r="16" spans="1:13" ht="35.25" customHeight="1">
      <c r="A16" s="275" t="s">
        <v>365</v>
      </c>
      <c r="B16" s="313">
        <v>50</v>
      </c>
      <c r="C16" s="313">
        <f>'Table 3 cont''d'!C16-'Table 4 cont''d'!C16</f>
        <v>136</v>
      </c>
      <c r="D16" s="313">
        <f>'Table 3 cont''d'!D16-'Table 4 cont''d'!D16</f>
        <v>10</v>
      </c>
      <c r="E16" s="313">
        <f>'Table 3 cont''d'!E16-'Table 4 cont''d'!E16</f>
        <v>33</v>
      </c>
      <c r="F16" s="313">
        <f>'Table 3 cont''d'!F16-'Table 4 cont''d'!F16</f>
        <v>50</v>
      </c>
      <c r="G16" s="311">
        <f t="shared" si="1"/>
        <v>93</v>
      </c>
      <c r="H16" s="313">
        <f>'Table 3 cont''d'!H16-'Table 4 cont''d'!H16</f>
        <v>43</v>
      </c>
      <c r="I16" s="313">
        <f>'Table 3 cont''d'!I16-'Table 4 cont''d'!I16</f>
        <v>17</v>
      </c>
      <c r="J16" s="313">
        <f>'Table 3 cont''d'!J16-'Table 4 cont''d'!J16</f>
        <v>19</v>
      </c>
      <c r="K16" s="313">
        <f>'Table 3 cont''d'!K16-'Table 4 cont''d'!K16</f>
        <v>22</v>
      </c>
      <c r="L16" s="523">
        <f t="shared" si="0"/>
        <v>58</v>
      </c>
      <c r="M16" s="613"/>
    </row>
    <row r="17" spans="1:13" ht="13.5" customHeight="1">
      <c r="A17" s="275"/>
      <c r="B17" s="289"/>
      <c r="C17" s="289"/>
      <c r="D17" s="315"/>
      <c r="E17" s="315"/>
      <c r="F17" s="315"/>
      <c r="G17" s="311"/>
      <c r="H17" s="315"/>
      <c r="I17" s="289"/>
      <c r="J17" s="289"/>
      <c r="K17" s="289"/>
      <c r="L17" s="289"/>
      <c r="M17" s="613"/>
    </row>
    <row r="18" spans="1:13" ht="26.25" customHeight="1">
      <c r="A18" s="316" t="s">
        <v>190</v>
      </c>
      <c r="B18" s="317">
        <v>52</v>
      </c>
      <c r="C18" s="318">
        <f>'Table 3 cont''d'!C17-'Table 4 cont''d'!C18</f>
        <v>50</v>
      </c>
      <c r="D18" s="318">
        <f>'Table 3 cont''d'!D17-'Table 4 cont''d'!D18</f>
        <v>15</v>
      </c>
      <c r="E18" s="318">
        <f>'Table 3 cont''d'!E17-'Table 4 cont''d'!E18</f>
        <v>9</v>
      </c>
      <c r="F18" s="318">
        <f>'Table 3 cont''d'!F17-'Table 4 cont''d'!F18</f>
        <v>11</v>
      </c>
      <c r="G18" s="318">
        <f>'Table 3 cont''d'!G17-'Table 4 cont''d'!G18</f>
        <v>35</v>
      </c>
      <c r="H18" s="318">
        <v>14</v>
      </c>
      <c r="I18" s="318">
        <f>'Table 3 cont''d'!I17-'Table 4 cont''d'!I18</f>
        <v>10</v>
      </c>
      <c r="J18" s="318">
        <f>'Table 3 cont''d'!J17-'Table 4 cont''d'!J18</f>
        <v>21</v>
      </c>
      <c r="K18" s="318">
        <f>'Table 3 cont''d'!K17-'Table 4 cont''d'!K18</f>
        <v>25</v>
      </c>
      <c r="L18" s="317">
        <f t="shared" si="0"/>
        <v>56</v>
      </c>
      <c r="M18" s="613"/>
    </row>
    <row r="19" spans="1:13" ht="0.75" customHeight="1" hidden="1">
      <c r="A19" s="101"/>
      <c r="B19" s="319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613"/>
    </row>
    <row r="20" spans="1:13" ht="2.25" customHeight="1" hidden="1">
      <c r="A20" s="277"/>
      <c r="B20" s="290"/>
      <c r="C20" s="287"/>
      <c r="D20" s="321"/>
      <c r="E20" s="321"/>
      <c r="F20" s="321"/>
      <c r="G20" s="321"/>
      <c r="H20" s="321"/>
      <c r="I20" s="321"/>
      <c r="J20" s="321"/>
      <c r="K20" s="321"/>
      <c r="L20" s="321"/>
      <c r="M20" s="613"/>
    </row>
    <row r="21" spans="1:13" ht="20.25" customHeight="1">
      <c r="A21" s="77" t="s">
        <v>202</v>
      </c>
      <c r="B21" s="54"/>
      <c r="C21" s="54"/>
      <c r="D21" s="60"/>
      <c r="E21" s="60"/>
      <c r="F21" s="60"/>
      <c r="G21" s="60"/>
      <c r="H21" s="60"/>
      <c r="I21" s="60"/>
      <c r="J21" s="60"/>
      <c r="K21" s="60"/>
      <c r="L21" s="60"/>
      <c r="M21" s="248"/>
    </row>
    <row r="22" spans="1:13" ht="20.25" customHeight="1">
      <c r="A22" s="77" t="s">
        <v>204</v>
      </c>
      <c r="B22" s="54"/>
      <c r="C22" s="54"/>
      <c r="D22" s="60"/>
      <c r="E22" s="60"/>
      <c r="F22" s="60"/>
      <c r="G22" s="60"/>
      <c r="H22" s="60"/>
      <c r="I22" s="60"/>
      <c r="J22" s="60"/>
      <c r="K22" s="60"/>
      <c r="L22" s="60"/>
      <c r="M22" s="248"/>
    </row>
  </sheetData>
  <sheetProtection/>
  <mergeCells count="6">
    <mergeCell ref="M1:M20"/>
    <mergeCell ref="A5:A6"/>
    <mergeCell ref="B5:B6"/>
    <mergeCell ref="C5:C6"/>
    <mergeCell ref="I5:J5"/>
    <mergeCell ref="D5:H5"/>
  </mergeCells>
  <printOptions/>
  <pageMargins left="0.75" right="0.09" top="0.64" bottom="0.49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42.8515625" style="85" customWidth="1"/>
    <col min="2" max="3" width="9.57421875" style="85" customWidth="1"/>
    <col min="4" max="6" width="9.421875" style="85" customWidth="1"/>
    <col min="7" max="7" width="10.140625" style="85" customWidth="1"/>
    <col min="8" max="11" width="9.57421875" style="85" customWidth="1"/>
    <col min="12" max="12" width="10.140625" style="87" customWidth="1"/>
    <col min="13" max="13" width="3.8515625" style="85" customWidth="1"/>
    <col min="14" max="16384" width="9.140625" style="85" customWidth="1"/>
  </cols>
  <sheetData>
    <row r="1" spans="1:13" ht="18.75">
      <c r="A1" s="84" t="s">
        <v>381</v>
      </c>
      <c r="M1" s="614" t="s">
        <v>218</v>
      </c>
    </row>
    <row r="2" spans="1:13" ht="15">
      <c r="A2" s="85" t="s">
        <v>9</v>
      </c>
      <c r="M2" s="610"/>
    </row>
    <row r="3" spans="1:13" ht="15">
      <c r="A3" s="87"/>
      <c r="D3" s="250"/>
      <c r="E3" s="250"/>
      <c r="F3" s="250"/>
      <c r="G3" s="250"/>
      <c r="H3" s="250"/>
      <c r="J3" s="250"/>
      <c r="K3" s="80" t="s">
        <v>424</v>
      </c>
      <c r="L3" s="292"/>
      <c r="M3" s="610"/>
    </row>
    <row r="4" ht="6" customHeight="1">
      <c r="M4" s="610"/>
    </row>
    <row r="5" spans="1:13" ht="16.5">
      <c r="A5" s="594" t="s">
        <v>110</v>
      </c>
      <c r="B5" s="615" t="s">
        <v>253</v>
      </c>
      <c r="C5" s="594" t="s">
        <v>419</v>
      </c>
      <c r="D5" s="616" t="s">
        <v>420</v>
      </c>
      <c r="E5" s="617"/>
      <c r="F5" s="617"/>
      <c r="G5" s="617"/>
      <c r="H5" s="618"/>
      <c r="I5" s="596" t="s">
        <v>374</v>
      </c>
      <c r="J5" s="597"/>
      <c r="K5" s="597"/>
      <c r="L5" s="598"/>
      <c r="M5" s="610"/>
    </row>
    <row r="6" spans="1:13" ht="15.75">
      <c r="A6" s="595"/>
      <c r="B6" s="615"/>
      <c r="C6" s="595"/>
      <c r="D6" s="52" t="s">
        <v>0</v>
      </c>
      <c r="E6" s="52" t="s">
        <v>1</v>
      </c>
      <c r="F6" s="63" t="s">
        <v>2</v>
      </c>
      <c r="G6" s="402" t="s">
        <v>415</v>
      </c>
      <c r="H6" s="63" t="s">
        <v>3</v>
      </c>
      <c r="I6" s="295" t="s">
        <v>0</v>
      </c>
      <c r="J6" s="295" t="s">
        <v>1</v>
      </c>
      <c r="K6" s="45" t="s">
        <v>2</v>
      </c>
      <c r="L6" s="403" t="s">
        <v>415</v>
      </c>
      <c r="M6" s="610"/>
    </row>
    <row r="7" spans="1:13" s="87" customFormat="1" ht="14.25">
      <c r="A7" s="86" t="s">
        <v>216</v>
      </c>
      <c r="B7" s="252">
        <v>8754</v>
      </c>
      <c r="C7" s="252">
        <v>7325</v>
      </c>
      <c r="D7" s="252">
        <f>D8+D13+D14+D15+D16+D17+D18+D19+D22+D25</f>
        <v>1628</v>
      </c>
      <c r="E7" s="252">
        <f>E8+E13+E14+E15+E16+E17+E18+E19+E22+E25</f>
        <v>1742</v>
      </c>
      <c r="F7" s="252">
        <f>F8+F13+F14+F15+F16+F17+F18+F19+F22+F25</f>
        <v>1911</v>
      </c>
      <c r="G7" s="252">
        <f>SUM(D7:F7)</f>
        <v>5281</v>
      </c>
      <c r="H7" s="252">
        <f>H8+H13+H14+H15+H16+H17+H18+H19+H22+H25</f>
        <v>2044</v>
      </c>
      <c r="I7" s="252">
        <f>I8+I13+I14+I15+I16+I17+I18+I19+I22+I25</f>
        <v>1898</v>
      </c>
      <c r="J7" s="252">
        <f>J8+J13+J14+J15+J16+J17+J18+J19+J22+J25</f>
        <v>1660</v>
      </c>
      <c r="K7" s="252">
        <f>K8+K13+K14+K15+K16+K17+K18+K19+K22+K25</f>
        <v>1833</v>
      </c>
      <c r="L7" s="252">
        <f>SUM(I7:K7)</f>
        <v>5391</v>
      </c>
      <c r="M7" s="610"/>
    </row>
    <row r="8" spans="1:13" ht="19.5" customHeight="1">
      <c r="A8" s="97" t="s">
        <v>36</v>
      </c>
      <c r="B8" s="530">
        <v>2109</v>
      </c>
      <c r="C8" s="530">
        <v>2400</v>
      </c>
      <c r="D8" s="530">
        <v>604</v>
      </c>
      <c r="E8" s="530">
        <v>570</v>
      </c>
      <c r="F8" s="530">
        <v>633</v>
      </c>
      <c r="G8" s="530">
        <f>SUM(D8:F8)</f>
        <v>1807</v>
      </c>
      <c r="H8" s="530">
        <v>593</v>
      </c>
      <c r="I8" s="530">
        <v>738</v>
      </c>
      <c r="J8" s="212">
        <v>448</v>
      </c>
      <c r="K8" s="212">
        <v>646</v>
      </c>
      <c r="L8" s="530">
        <f aca="true" t="shared" si="0" ref="L8:L25">SUM(I8:K8)</f>
        <v>1832</v>
      </c>
      <c r="M8" s="610"/>
    </row>
    <row r="9" spans="1:13" ht="19.5" customHeight="1">
      <c r="A9" s="98" t="s">
        <v>111</v>
      </c>
      <c r="B9" s="106"/>
      <c r="C9" s="106"/>
      <c r="D9" s="106"/>
      <c r="E9" s="106"/>
      <c r="F9" s="106"/>
      <c r="G9" s="531"/>
      <c r="H9" s="106"/>
      <c r="I9" s="106"/>
      <c r="J9" s="106"/>
      <c r="K9" s="106"/>
      <c r="L9" s="430"/>
      <c r="M9" s="610"/>
    </row>
    <row r="10" spans="1:13" ht="19.5" customHeight="1">
      <c r="A10" s="99" t="s">
        <v>341</v>
      </c>
      <c r="B10" s="106"/>
      <c r="C10" s="106"/>
      <c r="D10" s="106"/>
      <c r="E10" s="106"/>
      <c r="F10" s="106"/>
      <c r="G10" s="531"/>
      <c r="H10" s="106"/>
      <c r="I10" s="106"/>
      <c r="J10" s="106"/>
      <c r="K10" s="106"/>
      <c r="L10" s="430"/>
      <c r="M10" s="610"/>
    </row>
    <row r="11" spans="1:13" ht="19.5" customHeight="1">
      <c r="A11" s="99" t="s">
        <v>114</v>
      </c>
      <c r="B11" s="533">
        <v>34244</v>
      </c>
      <c r="C11" s="533">
        <v>37132</v>
      </c>
      <c r="D11" s="533">
        <v>8538</v>
      </c>
      <c r="E11" s="533">
        <v>7536</v>
      </c>
      <c r="F11" s="533">
        <v>10971</v>
      </c>
      <c r="G11" s="530">
        <f aca="true" t="shared" si="1" ref="G11:G25">SUM(D11:F11)</f>
        <v>27045</v>
      </c>
      <c r="H11" s="533">
        <v>10087</v>
      </c>
      <c r="I11" s="533">
        <v>10502</v>
      </c>
      <c r="J11" s="533">
        <v>6521</v>
      </c>
      <c r="K11" s="533">
        <v>11826</v>
      </c>
      <c r="L11" s="534">
        <f t="shared" si="0"/>
        <v>28849</v>
      </c>
      <c r="M11" s="610"/>
    </row>
    <row r="12" spans="1:13" ht="19.5" customHeight="1">
      <c r="A12" s="99" t="s">
        <v>113</v>
      </c>
      <c r="B12" s="533">
        <v>1862</v>
      </c>
      <c r="C12" s="533">
        <v>2144</v>
      </c>
      <c r="D12" s="533">
        <v>558</v>
      </c>
      <c r="E12" s="533">
        <v>480</v>
      </c>
      <c r="F12" s="533">
        <v>568</v>
      </c>
      <c r="G12" s="530">
        <f t="shared" si="1"/>
        <v>1606</v>
      </c>
      <c r="H12" s="533">
        <v>538</v>
      </c>
      <c r="I12" s="533">
        <v>636</v>
      </c>
      <c r="J12" s="533">
        <v>350</v>
      </c>
      <c r="K12" s="533">
        <v>527</v>
      </c>
      <c r="L12" s="534">
        <f t="shared" si="0"/>
        <v>1513</v>
      </c>
      <c r="M12" s="610"/>
    </row>
    <row r="13" spans="1:13" ht="19.5" customHeight="1">
      <c r="A13" s="100" t="s">
        <v>40</v>
      </c>
      <c r="B13" s="212">
        <v>406</v>
      </c>
      <c r="C13" s="212">
        <v>299</v>
      </c>
      <c r="D13" s="212">
        <v>69</v>
      </c>
      <c r="E13" s="212">
        <v>111</v>
      </c>
      <c r="F13" s="212">
        <v>31</v>
      </c>
      <c r="G13" s="530">
        <f t="shared" si="1"/>
        <v>211</v>
      </c>
      <c r="H13" s="212">
        <v>88</v>
      </c>
      <c r="I13" s="212">
        <v>51</v>
      </c>
      <c r="J13" s="212">
        <v>79</v>
      </c>
      <c r="K13" s="212">
        <v>57</v>
      </c>
      <c r="L13" s="212">
        <f t="shared" si="0"/>
        <v>187</v>
      </c>
      <c r="M13" s="610"/>
    </row>
    <row r="14" spans="1:13" ht="19.5" customHeight="1">
      <c r="A14" s="100" t="s">
        <v>115</v>
      </c>
      <c r="B14" s="212">
        <v>158</v>
      </c>
      <c r="C14" s="212">
        <v>308</v>
      </c>
      <c r="D14" s="212">
        <v>50</v>
      </c>
      <c r="E14" s="212">
        <v>83</v>
      </c>
      <c r="F14" s="212">
        <v>82</v>
      </c>
      <c r="G14" s="530">
        <f t="shared" si="1"/>
        <v>215</v>
      </c>
      <c r="H14" s="212">
        <v>93</v>
      </c>
      <c r="I14" s="212">
        <v>91</v>
      </c>
      <c r="J14" s="212">
        <v>97</v>
      </c>
      <c r="K14" s="212">
        <v>85</v>
      </c>
      <c r="L14" s="212">
        <f t="shared" si="0"/>
        <v>273</v>
      </c>
      <c r="M14" s="610"/>
    </row>
    <row r="15" spans="1:13" ht="19.5" customHeight="1">
      <c r="A15" s="101" t="s">
        <v>116</v>
      </c>
      <c r="B15" s="212">
        <v>9</v>
      </c>
      <c r="C15" s="212">
        <v>7</v>
      </c>
      <c r="D15" s="212">
        <v>2</v>
      </c>
      <c r="E15" s="212">
        <v>1</v>
      </c>
      <c r="F15" s="212">
        <v>1</v>
      </c>
      <c r="G15" s="530">
        <f t="shared" si="1"/>
        <v>4</v>
      </c>
      <c r="H15" s="212">
        <v>3</v>
      </c>
      <c r="I15" s="212">
        <v>3</v>
      </c>
      <c r="J15" s="212">
        <v>9</v>
      </c>
      <c r="K15" s="212">
        <v>4</v>
      </c>
      <c r="L15" s="212">
        <f t="shared" si="0"/>
        <v>16</v>
      </c>
      <c r="M15" s="610"/>
    </row>
    <row r="16" spans="1:13" ht="19.5" customHeight="1">
      <c r="A16" s="100" t="s">
        <v>117</v>
      </c>
      <c r="B16" s="212">
        <v>5</v>
      </c>
      <c r="C16" s="212">
        <v>8</v>
      </c>
      <c r="D16" s="212">
        <v>4</v>
      </c>
      <c r="E16" s="212">
        <v>4</v>
      </c>
      <c r="F16" s="238">
        <v>0</v>
      </c>
      <c r="G16" s="530">
        <f t="shared" si="1"/>
        <v>8</v>
      </c>
      <c r="H16" s="238">
        <v>0</v>
      </c>
      <c r="I16" s="212">
        <v>1</v>
      </c>
      <c r="J16" s="212">
        <v>1</v>
      </c>
      <c r="K16" s="238">
        <v>0</v>
      </c>
      <c r="L16" s="212">
        <f t="shared" si="0"/>
        <v>2</v>
      </c>
      <c r="M16" s="610"/>
    </row>
    <row r="17" spans="1:13" ht="19.5" customHeight="1">
      <c r="A17" s="100" t="s">
        <v>118</v>
      </c>
      <c r="B17" s="212">
        <v>958</v>
      </c>
      <c r="C17" s="212">
        <v>1327</v>
      </c>
      <c r="D17" s="212">
        <v>201</v>
      </c>
      <c r="E17" s="212">
        <v>265</v>
      </c>
      <c r="F17" s="212">
        <v>401</v>
      </c>
      <c r="G17" s="530">
        <f t="shared" si="1"/>
        <v>867</v>
      </c>
      <c r="H17" s="212">
        <v>460</v>
      </c>
      <c r="I17" s="212">
        <v>295</v>
      </c>
      <c r="J17" s="212">
        <v>271</v>
      </c>
      <c r="K17" s="212">
        <v>326</v>
      </c>
      <c r="L17" s="212">
        <f t="shared" si="0"/>
        <v>892</v>
      </c>
      <c r="M17" s="610"/>
    </row>
    <row r="18" spans="1:13" ht="30.75" customHeight="1">
      <c r="A18" s="102" t="s">
        <v>119</v>
      </c>
      <c r="B18" s="212">
        <v>569</v>
      </c>
      <c r="C18" s="212">
        <v>507</v>
      </c>
      <c r="D18" s="212">
        <v>91</v>
      </c>
      <c r="E18" s="212">
        <v>136</v>
      </c>
      <c r="F18" s="212">
        <v>136</v>
      </c>
      <c r="G18" s="530">
        <f t="shared" si="1"/>
        <v>363</v>
      </c>
      <c r="H18" s="212">
        <v>144</v>
      </c>
      <c r="I18" s="212">
        <v>114</v>
      </c>
      <c r="J18" s="212">
        <v>135</v>
      </c>
      <c r="K18" s="212">
        <v>141</v>
      </c>
      <c r="L18" s="212">
        <f t="shared" si="0"/>
        <v>390</v>
      </c>
      <c r="M18" s="610"/>
    </row>
    <row r="19" spans="1:13" ht="19.5" customHeight="1">
      <c r="A19" s="97" t="s">
        <v>120</v>
      </c>
      <c r="B19" s="212">
        <v>2179</v>
      </c>
      <c r="C19" s="212">
        <v>324</v>
      </c>
      <c r="D19" s="212">
        <v>62</v>
      </c>
      <c r="E19" s="212">
        <v>70</v>
      </c>
      <c r="F19" s="212">
        <v>93</v>
      </c>
      <c r="G19" s="530">
        <f t="shared" si="1"/>
        <v>225</v>
      </c>
      <c r="H19" s="212">
        <v>99</v>
      </c>
      <c r="I19" s="212">
        <v>80</v>
      </c>
      <c r="J19" s="212">
        <v>172</v>
      </c>
      <c r="K19" s="212">
        <v>176</v>
      </c>
      <c r="L19" s="212">
        <f t="shared" si="0"/>
        <v>428</v>
      </c>
      <c r="M19" s="610"/>
    </row>
    <row r="20" spans="1:13" ht="19.5" customHeight="1">
      <c r="A20" s="98" t="s">
        <v>111</v>
      </c>
      <c r="B20" s="106"/>
      <c r="C20" s="106"/>
      <c r="D20" s="106"/>
      <c r="E20" s="106"/>
      <c r="F20" s="106"/>
      <c r="G20" s="530"/>
      <c r="H20" s="106"/>
      <c r="I20" s="106"/>
      <c r="J20" s="106"/>
      <c r="K20" s="106"/>
      <c r="L20" s="430"/>
      <c r="M20" s="610"/>
    </row>
    <row r="21" spans="1:13" ht="37.5" customHeight="1">
      <c r="A21" s="103" t="s">
        <v>366</v>
      </c>
      <c r="B21" s="533">
        <v>1856</v>
      </c>
      <c r="C21" s="533">
        <v>118</v>
      </c>
      <c r="D21" s="533">
        <v>9</v>
      </c>
      <c r="E21" s="533">
        <v>28</v>
      </c>
      <c r="F21" s="533">
        <v>39</v>
      </c>
      <c r="G21" s="530">
        <f t="shared" si="1"/>
        <v>76</v>
      </c>
      <c r="H21" s="533">
        <v>42</v>
      </c>
      <c r="I21" s="533">
        <v>23</v>
      </c>
      <c r="J21" s="533">
        <v>89</v>
      </c>
      <c r="K21" s="533">
        <v>116</v>
      </c>
      <c r="L21" s="534">
        <f t="shared" si="0"/>
        <v>228</v>
      </c>
      <c r="M21" s="610"/>
    </row>
    <row r="22" spans="1:13" ht="19.5" customHeight="1">
      <c r="A22" s="97" t="s">
        <v>35</v>
      </c>
      <c r="B22" s="212">
        <v>2361</v>
      </c>
      <c r="C22" s="212">
        <v>2145</v>
      </c>
      <c r="D22" s="212">
        <v>545</v>
      </c>
      <c r="E22" s="212">
        <v>502</v>
      </c>
      <c r="F22" s="212">
        <v>534</v>
      </c>
      <c r="G22" s="530">
        <f t="shared" si="1"/>
        <v>1581</v>
      </c>
      <c r="H22" s="212">
        <v>564</v>
      </c>
      <c r="I22" s="212">
        <v>525</v>
      </c>
      <c r="J22" s="212">
        <v>448</v>
      </c>
      <c r="K22" s="212">
        <v>398</v>
      </c>
      <c r="L22" s="530">
        <f t="shared" si="0"/>
        <v>1371</v>
      </c>
      <c r="M22" s="610"/>
    </row>
    <row r="23" spans="1:13" ht="19.5" customHeight="1">
      <c r="A23" s="98" t="s">
        <v>111</v>
      </c>
      <c r="B23" s="106"/>
      <c r="C23" s="106"/>
      <c r="D23" s="106"/>
      <c r="E23" s="106"/>
      <c r="F23" s="106"/>
      <c r="G23" s="530"/>
      <c r="H23" s="106"/>
      <c r="I23" s="106"/>
      <c r="J23" s="106"/>
      <c r="K23" s="106"/>
      <c r="L23" s="430"/>
      <c r="M23" s="610"/>
    </row>
    <row r="24" spans="1:13" ht="19.5" customHeight="1">
      <c r="A24" s="104" t="s">
        <v>367</v>
      </c>
      <c r="B24" s="533">
        <v>1870</v>
      </c>
      <c r="C24" s="533">
        <v>1567</v>
      </c>
      <c r="D24" s="533">
        <v>454</v>
      </c>
      <c r="E24" s="533">
        <v>390</v>
      </c>
      <c r="F24" s="533">
        <v>385</v>
      </c>
      <c r="G24" s="530">
        <f t="shared" si="1"/>
        <v>1229</v>
      </c>
      <c r="H24" s="533">
        <v>338</v>
      </c>
      <c r="I24" s="533">
        <v>337</v>
      </c>
      <c r="J24" s="533">
        <v>245</v>
      </c>
      <c r="K24" s="533">
        <v>219</v>
      </c>
      <c r="L24" s="534">
        <f t="shared" si="0"/>
        <v>801</v>
      </c>
      <c r="M24" s="610"/>
    </row>
    <row r="25" spans="1:13" ht="19.5" customHeight="1">
      <c r="A25" s="105" t="s">
        <v>142</v>
      </c>
      <c r="B25" s="214">
        <v>0</v>
      </c>
      <c r="C25" s="214">
        <v>0</v>
      </c>
      <c r="D25" s="214">
        <v>0</v>
      </c>
      <c r="E25" s="214">
        <v>0</v>
      </c>
      <c r="F25" s="214">
        <v>0</v>
      </c>
      <c r="G25" s="532">
        <f t="shared" si="1"/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f t="shared" si="0"/>
        <v>0</v>
      </c>
      <c r="M25" s="610"/>
    </row>
    <row r="26" spans="1:13" ht="16.5">
      <c r="A26" s="77" t="s">
        <v>200</v>
      </c>
      <c r="M26" s="610"/>
    </row>
    <row r="27" spans="1:13" ht="16.5">
      <c r="A27" s="77" t="s">
        <v>201</v>
      </c>
      <c r="M27" s="610"/>
    </row>
  </sheetData>
  <sheetProtection/>
  <mergeCells count="6">
    <mergeCell ref="M1:M27"/>
    <mergeCell ref="A5:A6"/>
    <mergeCell ref="B5:B6"/>
    <mergeCell ref="C5:C6"/>
    <mergeCell ref="D5:H5"/>
    <mergeCell ref="I5:L5"/>
  </mergeCells>
  <printOptions/>
  <pageMargins left="0.25" right="0.2" top="0.75" bottom="0.44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Administrator</cp:lastModifiedBy>
  <cp:lastPrinted>2010-11-30T06:07:42Z</cp:lastPrinted>
  <dcterms:created xsi:type="dcterms:W3CDTF">1998-09-29T05:43:58Z</dcterms:created>
  <dcterms:modified xsi:type="dcterms:W3CDTF">2010-11-30T11:28:19Z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fcf02f0f-350e-4b59-9191-370be3995a54</vt:lpwstr>
  </property>
  <property fmtid="{D5CDD505-2E9C-101B-9397-08002B2CF9AE}" pid="5" name="PublishingVariationRelationshipLinkField">
    <vt:lpwstr>http://statsmauritius.gov.mu/Relationships List/4427_.000, /Relationships List/4427_.000</vt:lpwstr>
  </property>
</Properties>
</file>