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80" firstSheet="15" activeTab="15"/>
  </bookViews>
  <sheets>
    <sheet name="Table 1" sheetId="1" r:id="rId1"/>
    <sheet name="Table 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0 cont'd" sheetId="14" r:id="rId14"/>
    <sheet name="Table 10 cont'd(sec 7-9)" sheetId="15" r:id="rId15"/>
    <sheet name="Table 11" sheetId="16" r:id="rId16"/>
    <sheet name="Table 12" sheetId="17" r:id="rId17"/>
    <sheet name="Table 13" sheetId="18" r:id="rId18"/>
    <sheet name="Table 13 cont'd" sheetId="19" r:id="rId19"/>
    <sheet name="Table 14" sheetId="20" r:id="rId20"/>
    <sheet name="Table 14 cont'd" sheetId="21" r:id="rId21"/>
    <sheet name="Table 15" sheetId="22" r:id="rId22"/>
    <sheet name="Table 16" sheetId="23" r:id="rId23"/>
  </sheets>
  <externalReferences>
    <externalReference r:id="rId26"/>
    <externalReference r:id="rId27"/>
  </externalReferences>
  <definedNames>
    <definedName name="DATABASE" localSheetId="14">'[2]Table 1'!#REF!</definedName>
    <definedName name="DATABASE">'Table 1'!#REF!</definedName>
    <definedName name="_xlnm.Print_Area" localSheetId="19">'Table 14'!$A:$IV</definedName>
    <definedName name="_xlnm.Print_Area" localSheetId="21">'Table 15'!$A:$IV</definedName>
    <definedName name="_xlnm.Print_Area" localSheetId="5">'Table 4 cont''d'!$A:$IV</definedName>
    <definedName name="_xlnm.Print_Area" localSheetId="11">'Table 9'!$A:$IV</definedName>
  </definedNames>
  <calcPr fullCalcOnLoad="1"/>
</workbook>
</file>

<file path=xl/sharedStrings.xml><?xml version="1.0" encoding="utf-8"?>
<sst xmlns="http://schemas.openxmlformats.org/spreadsheetml/2006/main" count="988" uniqueCount="441">
  <si>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</si>
  <si>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</si>
  <si>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</si>
  <si>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</si>
  <si>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</si>
  <si>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</si>
  <si>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</si>
  <si>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</si>
  <si>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</si>
  <si>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</si>
  <si>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</si>
  <si>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</si>
  <si>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</si>
  <si>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</si>
  <si>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</si>
  <si>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</si>
  <si>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</si>
  <si>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</si>
  <si>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</si>
  <si>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</si>
  <si>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</si>
  <si>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</si>
  <si>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</si>
  <si>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</si>
  <si>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</si>
  <si>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</si>
  <si>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</si>
  <si>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</si>
  <si>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</si>
  <si>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</si>
  <si>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</si>
  <si>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</si>
  <si>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>Value (c.i.f.) : Million Rupees</t>
  </si>
  <si>
    <t xml:space="preserve"> 1st Qr</t>
  </si>
  <si>
    <t>Country of origin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</si>
  <si>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</si>
  <si>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</si>
  <si>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</si>
  <si>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</si>
  <si>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</si>
  <si>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</si>
  <si>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 xml:space="preserve"> 3 - Mineral fuels, lubricants, &amp; related products</t>
  </si>
  <si>
    <t xml:space="preserve"> 4 - Animal &amp; vegetable oils and fats</t>
  </si>
  <si>
    <t xml:space="preserve"> 5 - Chemicals &amp; related products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</si>
  <si>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</si>
  <si>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</si>
  <si>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</si>
  <si>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</si>
  <si>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</si>
  <si>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</si>
  <si>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</si>
  <si>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</si>
  <si>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</si>
  <si>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</si>
  <si>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Spain</t>
  </si>
  <si>
    <t xml:space="preserve">          Sweden</t>
  </si>
  <si>
    <t xml:space="preserve">          United Kingdom</t>
  </si>
  <si>
    <t xml:space="preserve">          India</t>
  </si>
  <si>
    <t xml:space="preserve">          Malaysia</t>
  </si>
  <si>
    <t xml:space="preserve">          Pakistan</t>
  </si>
  <si>
    <t xml:space="preserve">          Russian Federation</t>
  </si>
  <si>
    <t xml:space="preserve">          Other</t>
  </si>
  <si>
    <t>Quantity: (Thousand tonnes)</t>
  </si>
  <si>
    <t>Total</t>
  </si>
  <si>
    <t>Malawi</t>
  </si>
  <si>
    <t>United Arab Emirates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</si>
  <si>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</si>
  <si>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</si>
  <si>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</si>
  <si>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</si>
  <si>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</si>
  <si>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</si>
  <si>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</si>
  <si>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</si>
  <si>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</si>
  <si>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</si>
  <si>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</si>
  <si>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</si>
  <si>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</si>
  <si>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</si>
  <si>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</si>
  <si>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</si>
  <si>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</si>
  <si>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</si>
  <si>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</si>
  <si>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</si>
  <si>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</si>
  <si>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</si>
  <si>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</si>
  <si>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</si>
  <si>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</si>
  <si>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</si>
  <si>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</si>
  <si>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</si>
  <si>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</si>
  <si>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</si>
  <si>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</si>
  <si>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</si>
  <si>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</si>
  <si>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</si>
  <si>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</si>
  <si>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</si>
  <si>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</si>
  <si>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</si>
  <si>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</si>
  <si>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</si>
  <si>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</si>
  <si>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</si>
  <si>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</si>
  <si>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</si>
  <si>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</si>
  <si>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</si>
  <si>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</si>
  <si>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</si>
  <si>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</si>
  <si>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</si>
  <si>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</si>
  <si>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</si>
  <si>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</si>
  <si>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</si>
  <si>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</si>
  <si>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1st Qr </t>
  </si>
  <si>
    <t xml:space="preserve">2nd Qr </t>
  </si>
  <si>
    <t xml:space="preserve"> 2nd Qr</t>
  </si>
  <si>
    <t xml:space="preserve">       Re-exports</t>
  </si>
  <si>
    <t xml:space="preserve"> Europe</t>
  </si>
  <si>
    <t>Asia</t>
  </si>
  <si>
    <t>Africa</t>
  </si>
  <si>
    <t>America</t>
  </si>
  <si>
    <t>Oceania</t>
  </si>
  <si>
    <t>Europe</t>
  </si>
  <si>
    <t xml:space="preserve">          Israel</t>
  </si>
  <si>
    <t xml:space="preserve">          Switzerland</t>
  </si>
  <si>
    <t xml:space="preserve">          Turkey</t>
  </si>
  <si>
    <t xml:space="preserve">          China</t>
  </si>
  <si>
    <t xml:space="preserve">          Indonesia</t>
  </si>
  <si>
    <t xml:space="preserve">          Japan</t>
  </si>
  <si>
    <t xml:space="preserve">          Korea, Republic of</t>
  </si>
  <si>
    <t xml:space="preserve">          Philippines</t>
  </si>
  <si>
    <t xml:space="preserve">          Saudi Arabia</t>
  </si>
  <si>
    <t>Value : Thousand Rupees</t>
  </si>
  <si>
    <t xml:space="preserve">   B.  Total Imports  (c.i.f.)</t>
  </si>
  <si>
    <t xml:space="preserve">  9 - Commodities  not elsewhere classified</t>
  </si>
  <si>
    <t>Eritrea</t>
  </si>
  <si>
    <t>Imports: value(c.i.f.)</t>
  </si>
  <si>
    <t xml:space="preserve">               Re-exports</t>
  </si>
  <si>
    <t xml:space="preserve">            Domestic Exports</t>
  </si>
  <si>
    <t>China</t>
  </si>
  <si>
    <t>FREEPORT STATISTICS</t>
  </si>
  <si>
    <t>IMPORTS</t>
  </si>
  <si>
    <t>Volume (tonne)</t>
  </si>
  <si>
    <t>All sections</t>
  </si>
  <si>
    <t>All countries</t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</si>
  <si>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</si>
  <si>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</si>
  <si>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</si>
  <si>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</si>
  <si>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</si>
  <si>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</si>
  <si>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</si>
  <si>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</si>
  <si>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</si>
  <si>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</si>
  <si>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</si>
  <si>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</si>
  <si>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</si>
  <si>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</si>
  <si>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</si>
  <si>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RE-EXPORTS </t>
  </si>
  <si>
    <t>- 17 -</t>
  </si>
  <si>
    <t>- 22 -</t>
  </si>
  <si>
    <t xml:space="preserve">          Hungary</t>
  </si>
  <si>
    <t>Value (c.i.f Rs Mn)</t>
  </si>
  <si>
    <t>Value (f.o.b Rs Mn)</t>
  </si>
  <si>
    <t xml:space="preserve">          Iran</t>
  </si>
  <si>
    <t>Madagascar</t>
  </si>
  <si>
    <t>Quantity: -.-</t>
  </si>
  <si>
    <t>-.- : not applicable</t>
  </si>
  <si>
    <t>- 7 -</t>
  </si>
  <si>
    <t>- 10 -</t>
  </si>
  <si>
    <t>-11 -</t>
  </si>
  <si>
    <t>- 12 -</t>
  </si>
  <si>
    <t>-13 -</t>
  </si>
  <si>
    <t>- 14 -</t>
  </si>
  <si>
    <t>Imports : value(c.i.f)</t>
  </si>
  <si>
    <t xml:space="preserve">Libyan Arab </t>
  </si>
  <si>
    <r>
      <t>2</t>
    </r>
    <r>
      <rPr>
        <sz val="10"/>
        <rFont val="Times New Roman"/>
        <family val="1"/>
      </rPr>
      <t xml:space="preserve"> Provisional</t>
    </r>
  </si>
  <si>
    <r>
      <t>2</t>
    </r>
    <r>
      <rPr>
        <sz val="10"/>
        <rFont val="CG Times (W1)"/>
        <family val="0"/>
      </rPr>
      <t xml:space="preserve"> Provisional</t>
    </r>
  </si>
  <si>
    <t xml:space="preserve">          Poland</t>
  </si>
  <si>
    <r>
      <t>3</t>
    </r>
    <r>
      <rPr>
        <sz val="10"/>
        <rFont val="Times New Roman"/>
        <family val="1"/>
      </rPr>
      <t xml:space="preserve"> Special Administrative Region of China</t>
    </r>
  </si>
  <si>
    <t xml:space="preserve">  Source : Customs Department</t>
  </si>
  <si>
    <t xml:space="preserve">  9 - Commodities &amp; transactions not elsewhere classified</t>
  </si>
  <si>
    <t xml:space="preserve">  9 - Commodities &amp; transactions not elsewhere classified </t>
  </si>
  <si>
    <t xml:space="preserve">            -.-</t>
  </si>
  <si>
    <r>
      <t>1</t>
    </r>
    <r>
      <rPr>
        <sz val="10"/>
        <rFont val="Times New Roman"/>
        <family val="1"/>
      </rPr>
      <t xml:space="preserve"> Revised            </t>
    </r>
  </si>
  <si>
    <r>
      <t>3</t>
    </r>
    <r>
      <rPr>
        <sz val="10"/>
        <rFont val="Times New Roman"/>
        <family val="1"/>
      </rPr>
      <t xml:space="preserve"> Provisional</t>
    </r>
  </si>
  <si>
    <r>
      <t>1</t>
    </r>
    <r>
      <rPr>
        <sz val="10"/>
        <rFont val="CG Times (W1)"/>
        <family val="0"/>
      </rPr>
      <t xml:space="preserve"> Revised</t>
    </r>
  </si>
  <si>
    <r>
      <t xml:space="preserve">          Hong Kong  (S.A.R) </t>
    </r>
    <r>
      <rPr>
        <vertAlign val="superscript"/>
        <sz val="10"/>
        <rFont val="CG Times (W1)"/>
        <family val="0"/>
      </rPr>
      <t>3</t>
    </r>
  </si>
  <si>
    <r>
      <t>Exports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</si>
  <si>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t xml:space="preserve">      of which :</t>
  </si>
  <si>
    <t xml:space="preserve">       of which :</t>
  </si>
  <si>
    <t xml:space="preserve">        of which :</t>
  </si>
  <si>
    <r>
      <t xml:space="preserve"> 1</t>
    </r>
    <r>
      <rPr>
        <sz val="10"/>
        <rFont val="Times New Roman"/>
        <family val="1"/>
      </rPr>
      <t xml:space="preserve"> Revised</t>
    </r>
  </si>
  <si>
    <r>
      <t xml:space="preserve">2   </t>
    </r>
    <r>
      <rPr>
        <sz val="10"/>
        <rFont val="Times New Roman"/>
        <family val="1"/>
      </rPr>
      <t>Provisional</t>
    </r>
  </si>
  <si>
    <r>
      <t>1</t>
    </r>
    <r>
      <rPr>
        <sz val="10"/>
        <rFont val="Times New Roman"/>
        <family val="1"/>
      </rPr>
      <t xml:space="preserve"> Revised</t>
    </r>
  </si>
  <si>
    <r>
      <t xml:space="preserve">2  </t>
    </r>
    <r>
      <rPr>
        <sz val="10"/>
        <rFont val="Times New Roman"/>
        <family val="1"/>
      </rPr>
      <t>Provisional</t>
    </r>
  </si>
  <si>
    <r>
      <t xml:space="preserve">2 </t>
    </r>
    <r>
      <rPr>
        <sz val="10"/>
        <rFont val="Times New Roman"/>
        <family val="1"/>
      </rPr>
      <t>Provisional</t>
    </r>
  </si>
  <si>
    <t xml:space="preserve">                 ( Export Oriented Enterprises )</t>
  </si>
  <si>
    <t xml:space="preserve">    Rice :   </t>
  </si>
  <si>
    <t xml:space="preserve">    Wheat :   </t>
  </si>
  <si>
    <t xml:space="preserve">    Dairy products :     </t>
  </si>
  <si>
    <t xml:space="preserve">    Fixed vegetable edible oils and fats :    </t>
  </si>
  <si>
    <t xml:space="preserve">    Refined petroleum products :    </t>
  </si>
  <si>
    <t xml:space="preserve">    Medicinal and pharmaceutical products : </t>
  </si>
  <si>
    <t xml:space="preserve">    Cotton fabrics :  </t>
  </si>
  <si>
    <t xml:space="preserve">    Cement :  </t>
  </si>
  <si>
    <t xml:space="preserve">    Iron and steel :   </t>
  </si>
  <si>
    <t>Total freeport imports</t>
  </si>
  <si>
    <t xml:space="preserve"> 9 - Commodities  not elsewhere classified</t>
  </si>
  <si>
    <t>Total freeport re-exports</t>
  </si>
  <si>
    <t>-9 -</t>
  </si>
  <si>
    <t>- 15 -</t>
  </si>
  <si>
    <t>Malaysia</t>
  </si>
  <si>
    <t>Thailand</t>
  </si>
  <si>
    <t xml:space="preserve">          Myanmar</t>
  </si>
  <si>
    <t>- 26 -</t>
  </si>
  <si>
    <t>- 27 -</t>
  </si>
  <si>
    <t>- 28 -</t>
  </si>
  <si>
    <t>- 29 -</t>
  </si>
  <si>
    <t>Equatorial Guinea</t>
  </si>
  <si>
    <r>
      <t>1</t>
    </r>
    <r>
      <rPr>
        <sz val="9"/>
        <rFont val="CG Times (W1)"/>
        <family val="0"/>
      </rPr>
      <t xml:space="preserve"> Revised            </t>
    </r>
    <r>
      <rPr>
        <vertAlign val="superscript"/>
        <sz val="9"/>
        <rFont val="CG Times (W1)"/>
        <family val="0"/>
      </rPr>
      <t xml:space="preserve"> 2</t>
    </r>
    <r>
      <rPr>
        <sz val="9"/>
        <rFont val="CG Times (W1)"/>
        <family val="0"/>
      </rPr>
      <t xml:space="preserve"> Provisional              </t>
    </r>
    <r>
      <rPr>
        <vertAlign val="superscript"/>
        <sz val="9"/>
        <rFont val="CG Times (W1)"/>
        <family val="0"/>
      </rPr>
      <t xml:space="preserve"> 3</t>
    </r>
    <r>
      <rPr>
        <sz val="9"/>
        <rFont val="CG Times (W1)"/>
        <family val="0"/>
      </rPr>
      <t xml:space="preserve"> Excluding Ships' Stores and Bunkers</t>
    </r>
  </si>
  <si>
    <t>- 24 -</t>
  </si>
  <si>
    <t>- 8 -</t>
  </si>
  <si>
    <t>Ivory Coast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</si>
  <si>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>Revised</t>
    </r>
  </si>
  <si>
    <t>- 16 -</t>
  </si>
  <si>
    <t>- 23 -</t>
  </si>
  <si>
    <r>
      <t xml:space="preserve">2009 </t>
    </r>
    <r>
      <rPr>
        <b/>
        <vertAlign val="superscript"/>
        <sz val="10"/>
        <rFont val="Times New Roman"/>
        <family val="1"/>
      </rPr>
      <t>2</t>
    </r>
  </si>
  <si>
    <r>
      <t xml:space="preserve">2009 </t>
    </r>
    <r>
      <rPr>
        <b/>
        <vertAlign val="superscript"/>
        <sz val="10"/>
        <rFont val="CG Times (W1)"/>
        <family val="0"/>
      </rPr>
      <t>2</t>
    </r>
  </si>
  <si>
    <r>
      <t xml:space="preserve">2009 </t>
    </r>
    <r>
      <rPr>
        <b/>
        <vertAlign val="superscript"/>
        <sz val="9"/>
        <rFont val="Times New Roman"/>
        <family val="1"/>
      </rPr>
      <t>2</t>
    </r>
  </si>
  <si>
    <r>
      <t>1</t>
    </r>
    <r>
      <rPr>
        <sz val="9"/>
        <rFont val="CG Times (W1)"/>
        <family val="0"/>
      </rPr>
      <t xml:space="preserve"> Revised</t>
    </r>
  </si>
  <si>
    <r>
      <t>2</t>
    </r>
    <r>
      <rPr>
        <sz val="9"/>
        <rFont val="Times New Roman"/>
        <family val="1"/>
      </rPr>
      <t xml:space="preserve"> Provisional</t>
    </r>
  </si>
  <si>
    <r>
      <t>3</t>
    </r>
    <r>
      <rPr>
        <sz val="9"/>
        <rFont val="Times New Roman"/>
        <family val="1"/>
      </rPr>
      <t xml:space="preserve"> Excluding Ship's stores and Bunkers             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</si>
  <si>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</si>
  <si>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t xml:space="preserve">                Quantity: (Number)</t>
  </si>
  <si>
    <t>Czech Republic</t>
  </si>
  <si>
    <t>Mayotte</t>
  </si>
  <si>
    <t>New Zealand</t>
  </si>
  <si>
    <t>Phillipines</t>
  </si>
  <si>
    <t>Panama</t>
  </si>
  <si>
    <t xml:space="preserve">    Fish and fish preparations :     </t>
  </si>
  <si>
    <t xml:space="preserve">    Meat and meat preparations :     </t>
  </si>
  <si>
    <t>Quantity: (Thousand Number)</t>
  </si>
  <si>
    <t xml:space="preserve">          Czech Republic</t>
  </si>
  <si>
    <t xml:space="preserve">                Value (c.i.f): Million Rupees</t>
  </si>
  <si>
    <r>
      <t>2008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</si>
  <si>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2008 </t>
    </r>
    <r>
      <rPr>
        <b/>
        <vertAlign val="superscript"/>
        <sz val="10"/>
        <rFont val="Times New Roman"/>
        <family val="1"/>
      </rPr>
      <t>1</t>
    </r>
  </si>
  <si>
    <t xml:space="preserve">      Value : Million Rupees</t>
  </si>
  <si>
    <r>
      <t xml:space="preserve">2008 </t>
    </r>
    <r>
      <rPr>
        <b/>
        <vertAlign val="superscript"/>
        <sz val="10"/>
        <rFont val="CG Times (W1)"/>
        <family val="0"/>
      </rPr>
      <t>1</t>
    </r>
  </si>
  <si>
    <r>
      <t xml:space="preserve">2008 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</si>
  <si>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9 - Commodities &amp; transactions, n.e.s.</t>
  </si>
  <si>
    <t xml:space="preserve"> 7 - Machinery &amp; transport equipment</t>
  </si>
  <si>
    <t xml:space="preserve"> 2nd Qr </t>
  </si>
  <si>
    <t xml:space="preserve"> 1st Qr </t>
  </si>
  <si>
    <t>SITC section/description</t>
  </si>
  <si>
    <t>- 21 -</t>
  </si>
  <si>
    <r>
      <t>1</t>
    </r>
    <r>
      <rPr>
        <sz val="10"/>
        <rFont val="Times New Roman"/>
        <family val="1"/>
      </rPr>
      <t xml:space="preserve"> Revised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</t>
    </r>
  </si>
  <si>
    <t xml:space="preserve">Meat and meat preparations  </t>
  </si>
  <si>
    <t xml:space="preserve">Dairy products and bird's eggs  </t>
  </si>
  <si>
    <t xml:space="preserve">Fish and fish preparations  </t>
  </si>
  <si>
    <t xml:space="preserve">Wheat  </t>
  </si>
  <si>
    <t xml:space="preserve">Rice  </t>
  </si>
  <si>
    <t xml:space="preserve">Wheaten flour  </t>
  </si>
  <si>
    <t xml:space="preserve">Cereal preparations  </t>
  </si>
  <si>
    <t xml:space="preserve">Vegetables and fruits </t>
  </si>
  <si>
    <t xml:space="preserve">Beverages  </t>
  </si>
  <si>
    <t xml:space="preserve">Tobacco &amp; tobacco manufactures  </t>
  </si>
  <si>
    <t xml:space="preserve">Cork and wood </t>
  </si>
  <si>
    <t xml:space="preserve">Textile fibres  </t>
  </si>
  <si>
    <t xml:space="preserve">Refined petroleum products   </t>
  </si>
  <si>
    <t xml:space="preserve">Gas, natural and manufactured  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</si>
  <si>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</si>
  <si>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</si>
  <si>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</si>
  <si>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</si>
  <si>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</si>
  <si>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</si>
  <si>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</si>
  <si>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</si>
  <si>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</si>
  <si>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</si>
  <si>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</si>
  <si>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</si>
  <si>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</si>
  <si>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</si>
  <si>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t xml:space="preserve">Power generating machinery &amp; equipment   </t>
  </si>
  <si>
    <t xml:space="preserve">Machinery specialised for particular industries  </t>
  </si>
  <si>
    <t xml:space="preserve">General industrial machinery &amp; equipment, n.e.s., &amp; machine parts, n.e.s  </t>
  </si>
  <si>
    <t xml:space="preserve">Office machines &amp; automatic data processing machines  </t>
  </si>
  <si>
    <t xml:space="preserve">Telecommunications &amp; sound recording  &amp; reproducing apparatus &amp; equipment  </t>
  </si>
  <si>
    <t xml:space="preserve">Electrical machinery, apparatus &amp; appliances, n.e.s., &amp; electrical parts of household type  </t>
  </si>
  <si>
    <t xml:space="preserve">Road vehicles  </t>
  </si>
  <si>
    <t xml:space="preserve">Aircraft , marine vessels and parts  </t>
  </si>
  <si>
    <t xml:space="preserve">Prefabricated buildings; sanitary plumbing, heating &amp; lighting fixtures &amp; fittings, n.e.s  </t>
  </si>
  <si>
    <t xml:space="preserve">Articles of apparel and clothing </t>
  </si>
  <si>
    <t xml:space="preserve">Footwear   </t>
  </si>
  <si>
    <t xml:space="preserve">Professional, scientific &amp; controlling instruments &amp; apparatus, n.e.s  </t>
  </si>
  <si>
    <t xml:space="preserve">Watches and clocks &amp; optical goods   </t>
  </si>
  <si>
    <t xml:space="preserve">Printed matter  </t>
  </si>
  <si>
    <t xml:space="preserve">Articles n.e.s., of plastic  </t>
  </si>
  <si>
    <t xml:space="preserve">Jewellery, goldsmiths' &amp; silversmiths' wares, n.e.s  </t>
  </si>
  <si>
    <t xml:space="preserve">           -.-</t>
  </si>
  <si>
    <t xml:space="preserve">        Fish and fish preparations  </t>
  </si>
  <si>
    <t xml:space="preserve">        Textile yarns, fabrics, and made up articles 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</si>
  <si>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</t>
    </r>
  </si>
  <si>
    <t>- 25 -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</si>
  <si>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</si>
  <si>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</si>
  <si>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</si>
  <si>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</si>
  <si>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Vietnam</t>
  </si>
  <si>
    <t xml:space="preserve">          Cameroon</t>
  </si>
  <si>
    <t xml:space="preserve">          Congo</t>
  </si>
  <si>
    <t xml:space="preserve">          Egypt</t>
  </si>
  <si>
    <t xml:space="preserve">          Equatorial Guinea</t>
  </si>
  <si>
    <t xml:space="preserve">          Guinea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</si>
  <si>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</si>
  <si>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</si>
  <si>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</si>
  <si>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</si>
  <si>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</si>
  <si>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</si>
  <si>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</si>
  <si>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</si>
  <si>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Swaziland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</si>
  <si>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</si>
  <si>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</si>
  <si>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</si>
  <si>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</si>
  <si>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</si>
  <si>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</si>
  <si>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</si>
  <si>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</si>
  <si>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</si>
  <si>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</si>
  <si>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</si>
  <si>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r>
      <t>1</t>
    </r>
    <r>
      <rPr>
        <sz val="10"/>
        <rFont val="CG Times (W1)"/>
        <family val="1"/>
      </rPr>
      <t xml:space="preserve"> Revised</t>
    </r>
  </si>
  <si>
    <r>
      <t>2</t>
    </r>
    <r>
      <rPr>
        <sz val="10"/>
        <rFont val="CG Times (W1)"/>
        <family val="1"/>
      </rPr>
      <t xml:space="preserve"> Provisional</t>
    </r>
  </si>
  <si>
    <t xml:space="preserve">        Cane Sugar  </t>
  </si>
  <si>
    <t xml:space="preserve">        Fish and fish preparations   </t>
  </si>
  <si>
    <t xml:space="preserve">        Live primates  </t>
  </si>
  <si>
    <t xml:space="preserve">       Cut flowers and foliage   </t>
  </si>
  <si>
    <t xml:space="preserve">        Pearls, precious &amp; semi-precious stones  </t>
  </si>
  <si>
    <t xml:space="preserve">        Textile yarns, fabrics, and made up articles   </t>
  </si>
  <si>
    <t xml:space="preserve">        Corks &amp; wood manufactures  </t>
  </si>
  <si>
    <t xml:space="preserve">       Articles of apparel &amp; clothing accessories   </t>
  </si>
  <si>
    <t xml:space="preserve">       Optical goods, n.e.s.   </t>
  </si>
  <si>
    <t xml:space="preserve">       Travel goods, handbags &amp; similar containers   </t>
  </si>
  <si>
    <t xml:space="preserve">       Watches &amp; clocks   </t>
  </si>
  <si>
    <t xml:space="preserve">       Toys, games &amp; sporting goods   </t>
  </si>
  <si>
    <t xml:space="preserve">       Jewellery, goldsmiths' &amp; silversmiths' wares   </t>
  </si>
  <si>
    <t xml:space="preserve">       Miscellaneous manufactured articles n.e.s.  </t>
  </si>
  <si>
    <t xml:space="preserve">       Cane Sugar  </t>
  </si>
  <si>
    <t xml:space="preserve">      Cut flowers and foliage 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</si>
  <si>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</si>
  <si>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</si>
  <si>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</si>
  <si>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</si>
  <si>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</si>
  <si>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</si>
  <si>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 Textile yarns, fabrics, and made up articles </t>
  </si>
  <si>
    <t xml:space="preserve">        Pearls, precious &amp; semi-precious stones </t>
  </si>
  <si>
    <t xml:space="preserve">        Corks &amp; wood manufactures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</si>
  <si>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</si>
  <si>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</si>
  <si>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</si>
  <si>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</si>
  <si>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</si>
  <si>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Miscellaneous manufactured articles n.e.s.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</si>
  <si>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 </t>
    </r>
  </si>
  <si>
    <t xml:space="preserve">       Articles of apparel &amp; clothing accessories  </t>
  </si>
  <si>
    <t>Value (f.o.b.) : Million Rupees</t>
  </si>
  <si>
    <t xml:space="preserve">  Value (f.o.b.) : Million Rupees</t>
  </si>
  <si>
    <t>Value (f.o.b.): Million Rupees</t>
  </si>
  <si>
    <t xml:space="preserve">    Value (f.o.b.): Million Rupees</t>
  </si>
  <si>
    <r>
      <t xml:space="preserve">Hong Kong  (S.A.R) </t>
    </r>
    <r>
      <rPr>
        <vertAlign val="superscript"/>
        <sz val="9"/>
        <rFont val="CG Times (W1)"/>
        <family val="0"/>
      </rPr>
      <t>3</t>
    </r>
  </si>
  <si>
    <r>
      <t>1</t>
    </r>
    <r>
      <rPr>
        <sz val="9"/>
        <rFont val="CG Times (W1)"/>
        <family val="0"/>
      </rPr>
      <t xml:space="preserve"> Revised                     </t>
    </r>
    <r>
      <rPr>
        <vertAlign val="superscript"/>
        <sz val="9"/>
        <rFont val="CG Times (W1)"/>
        <family val="0"/>
      </rPr>
      <t>2</t>
    </r>
    <r>
      <rPr>
        <sz val="9"/>
        <rFont val="CG Times (W1)"/>
        <family val="0"/>
      </rPr>
      <t xml:space="preserve"> Provisional                         </t>
    </r>
    <r>
      <rPr>
        <vertAlign val="superscript"/>
        <sz val="9"/>
        <rFont val="CG Times (W1)"/>
        <family val="0"/>
      </rPr>
      <t xml:space="preserve">3 </t>
    </r>
    <r>
      <rPr>
        <sz val="9"/>
        <rFont val="CG Times (W1)"/>
        <family val="0"/>
      </rPr>
      <t>Special Administrative Region of China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</si>
  <si>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 xml:space="preserve">Revised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</si>
  <si>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r>
      <t xml:space="preserve">2009 </t>
    </r>
    <r>
      <rPr>
        <b/>
        <vertAlign val="superscript"/>
        <sz val="10"/>
        <rFont val="Times New Roman"/>
        <family val="1"/>
      </rPr>
      <t>3</t>
    </r>
  </si>
  <si>
    <t xml:space="preserve"> 6 - Manufactured goods classified chiefly </t>
  </si>
  <si>
    <t xml:space="preserve">      by material</t>
  </si>
  <si>
    <t xml:space="preserve">   Motor cars and other motor vehicles </t>
  </si>
  <si>
    <r>
      <t xml:space="preserve">2010 </t>
    </r>
    <r>
      <rPr>
        <b/>
        <vertAlign val="superscript"/>
        <sz val="10"/>
        <rFont val="Times New Roman"/>
        <family val="1"/>
      </rPr>
      <t>2</t>
    </r>
  </si>
  <si>
    <t>Table 1 -  Summary of External Trade, 2008 - 2010</t>
  </si>
  <si>
    <t>Table 2 - Imports and exports of the Freeport Zone, 2008-2010</t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</si>
  <si>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2008- 2010</t>
    </r>
  </si>
  <si>
    <t>Table 4 - Domestic  exports of main commodities by section, 2008 - 2010</t>
  </si>
  <si>
    <t>Table 4 (cont'd) - Domestic  exports of main commodities by section, 2008 - 2010</t>
  </si>
  <si>
    <t>Table 5 - Re-exports of main commodities by section, 2008 - 2010</t>
  </si>
  <si>
    <t>Table 6 - Freeport re-exports of main commodities by section, 2008 - 2010</t>
  </si>
  <si>
    <r>
      <t xml:space="preserve">2010 </t>
    </r>
    <r>
      <rPr>
        <b/>
        <vertAlign val="superscript"/>
        <sz val="10"/>
        <rFont val="CG Times"/>
        <family val="0"/>
      </rPr>
      <t>2</t>
    </r>
  </si>
  <si>
    <t>Table 9 - Re-exports by country of destination, 2008 - 2010</t>
  </si>
  <si>
    <t>Table 10 - Total imports of main commodities by section, 2008 - 2010</t>
  </si>
  <si>
    <t>Table 10 (cont'd) - Total imports of main commodities by section, 2008 - 2010</t>
  </si>
  <si>
    <t>Table 10 (cont'd) - Total imports of main commodities by section, 2008  - 2010</t>
  </si>
  <si>
    <t>Table 11 - Imports of selected commodities, 2008 - 2010</t>
  </si>
  <si>
    <t>Table 12 - Freeport imports of main commodities by section, 2008 - 2010</t>
  </si>
  <si>
    <t>Table 13 - Imports by country of origin, 2008 - 2010</t>
  </si>
  <si>
    <t>Table 13 (Cont'd) - Imports by country of origin, 2008 - 2010</t>
  </si>
  <si>
    <t xml:space="preserve">          Value : Thousand Rupees</t>
  </si>
  <si>
    <t xml:space="preserve">              Value : Thousand Rupees</t>
  </si>
  <si>
    <t>Table 5 (cont'd) - Re-exports of main commodities by section, 2008 - 2010</t>
  </si>
  <si>
    <t>Jan - Jun</t>
  </si>
  <si>
    <t xml:space="preserve">Jan - Jun </t>
  </si>
  <si>
    <r>
      <t xml:space="preserve">   9411 </t>
    </r>
    <r>
      <rPr>
        <i/>
        <vertAlign val="superscript"/>
        <sz val="10"/>
        <rFont val="Times New Roman"/>
        <family val="1"/>
      </rPr>
      <t>1</t>
    </r>
  </si>
  <si>
    <r>
      <t xml:space="preserve">   5241 </t>
    </r>
    <r>
      <rPr>
        <i/>
        <vertAlign val="superscript"/>
        <sz val="10"/>
        <rFont val="Times New Roman"/>
        <family val="1"/>
      </rPr>
      <t>1</t>
    </r>
  </si>
  <si>
    <r>
      <t xml:space="preserve">2009 </t>
    </r>
    <r>
      <rPr>
        <b/>
        <vertAlign val="superscript"/>
        <sz val="13"/>
        <rFont val="Times New Roman"/>
        <family val="1"/>
      </rPr>
      <t>3</t>
    </r>
  </si>
  <si>
    <r>
      <t>Table 3 - Total  exports</t>
    </r>
    <r>
      <rPr>
        <b/>
        <vertAlign val="superscript"/>
        <sz val="10"/>
        <rFont val="Times New Roman"/>
        <family val="1"/>
      </rPr>
      <t>1</t>
    </r>
    <r>
      <rPr>
        <b/>
        <sz val="14"/>
        <rFont val="Times New Roman"/>
        <family val="1"/>
      </rPr>
      <t xml:space="preserve"> of main commodities by section, 2008 - 2010</t>
    </r>
  </si>
  <si>
    <r>
      <t xml:space="preserve">2008 </t>
    </r>
    <r>
      <rPr>
        <b/>
        <vertAlign val="superscript"/>
        <sz val="10"/>
        <rFont val="Times New Roman"/>
        <family val="1"/>
      </rPr>
      <t>2</t>
    </r>
  </si>
  <si>
    <r>
      <t>2010</t>
    </r>
    <r>
      <rPr>
        <b/>
        <vertAlign val="superscript"/>
        <sz val="10"/>
        <rFont val="Times New Roman"/>
        <family val="1"/>
      </rPr>
      <t xml:space="preserve"> 3</t>
    </r>
  </si>
  <si>
    <r>
      <t xml:space="preserve">             </t>
    </r>
    <r>
      <rPr>
        <b/>
        <u val="single"/>
        <sz val="10"/>
        <rFont val="Times New Roman"/>
        <family val="1"/>
      </rPr>
      <t xml:space="preserve"> All sections</t>
    </r>
  </si>
  <si>
    <r>
      <t xml:space="preserve">2009 </t>
    </r>
    <r>
      <rPr>
        <b/>
        <vertAlign val="superscript"/>
        <sz val="10"/>
        <color indexed="8"/>
        <rFont val="Times New Roman"/>
        <family val="1"/>
      </rPr>
      <t>2</t>
    </r>
  </si>
  <si>
    <r>
      <t>Table 7 - Total exports</t>
    </r>
    <r>
      <rPr>
        <b/>
        <vertAlign val="superscript"/>
        <sz val="9"/>
        <rFont val="Times New Roman"/>
        <family val="1"/>
      </rPr>
      <t>1</t>
    </r>
    <r>
      <rPr>
        <b/>
        <sz val="14"/>
        <rFont val="Times New Roman"/>
        <family val="1"/>
      </rPr>
      <t xml:space="preserve"> by country of destination, 2008- 2010</t>
    </r>
  </si>
  <si>
    <r>
      <t>2008</t>
    </r>
    <r>
      <rPr>
        <b/>
        <vertAlign val="superscript"/>
        <sz val="13"/>
        <rFont val="Times New Roman"/>
        <family val="1"/>
      </rPr>
      <t xml:space="preserve"> 2</t>
    </r>
  </si>
  <si>
    <r>
      <t xml:space="preserve">2010 </t>
    </r>
    <r>
      <rPr>
        <b/>
        <vertAlign val="superscript"/>
        <sz val="13"/>
        <rFont val="Times New Roman"/>
        <family val="1"/>
      </rPr>
      <t>3</t>
    </r>
  </si>
  <si>
    <r>
      <t xml:space="preserve">Hong Kong  (S.A.R) </t>
    </r>
    <r>
      <rPr>
        <vertAlign val="superscript"/>
        <sz val="10"/>
        <rFont val="Times New Roman"/>
        <family val="1"/>
      </rPr>
      <t>4</t>
    </r>
  </si>
  <si>
    <r>
      <t>1</t>
    </r>
    <r>
      <rPr>
        <sz val="10"/>
        <rFont val="Times New Roman"/>
        <family val="1"/>
      </rPr>
      <t xml:space="preserve">  Excluding Ship's  stores &amp; Bunkers    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</si>
  <si>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</si>
  <si>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</si>
  <si>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r>
      <t xml:space="preserve">Hong Kong  (S.A.R) </t>
    </r>
    <r>
      <rPr>
        <vertAlign val="superscript"/>
        <sz val="9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</si>
  <si>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Revised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Special Administrative Region of China</t>
    </r>
  </si>
  <si>
    <r>
      <t>2008</t>
    </r>
    <r>
      <rPr>
        <b/>
        <vertAlign val="superscript"/>
        <sz val="10"/>
        <rFont val="Times New Roman"/>
        <family val="1"/>
      </rPr>
      <t xml:space="preserve"> 2</t>
    </r>
  </si>
  <si>
    <r>
      <t xml:space="preserve">2010 </t>
    </r>
    <r>
      <rPr>
        <b/>
        <vertAlign val="superscript"/>
        <sz val="10"/>
        <rFont val="Times New Roman"/>
        <family val="1"/>
      </rPr>
      <t>3</t>
    </r>
  </si>
  <si>
    <r>
      <t xml:space="preserve">2010 </t>
    </r>
    <r>
      <rPr>
        <b/>
        <vertAlign val="superscript"/>
        <sz val="9"/>
        <rFont val="CG Times"/>
        <family val="0"/>
      </rPr>
      <t>2</t>
    </r>
  </si>
  <si>
    <t xml:space="preserve"> principally designed for the transport of persons:  </t>
  </si>
  <si>
    <t>Table 16 - Trade with SADC States, 2009 - 2010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</si>
  <si>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Special Administrative Region of China</t>
    </r>
  </si>
  <si>
    <t>Table 8 - Domestic exports by country of destination, 2008 - 2010</t>
  </si>
  <si>
    <t>Table 14 - Trade with African, Caribbean and Pacific (ACP) States, 2009 - 2010</t>
  </si>
  <si>
    <t>Table 14 (Cont'd) - Trade with African, Caribbean and Pacific (ACP) States, 2009 - 2010</t>
  </si>
  <si>
    <t>Table 15 - Trade with COMESA States, 2009 - 2010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</si>
</sst>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"/>
    <numFmt numFmtId="166" formatCode="#,##0\ "/>
    <numFmt numFmtId="167" formatCode="#,##0\ \ \ \ \ "/>
    <numFmt numFmtId="168" formatCode="#,##0\ \ \ \ "/>
    <numFmt numFmtId="169" formatCode="\ \ \ \ \ \ \ \ \ \ General"/>
    <numFmt numFmtId="170" formatCode="0.0"/>
    <numFmt numFmtId="171" formatCode="\-\ \ \ \ "/>
    <numFmt numFmtId="172" formatCode="#,##0\ \ \ \ \ \ "/>
    <numFmt numFmtId="173" formatCode="\ \ \ \ \ \ \ \-\ \ "/>
    <numFmt numFmtId="174" formatCode="\ \ \ \ \ \ \ \ \ \-\ \ "/>
    <numFmt numFmtId="175" formatCode="\ \ \ \ \ \ \-\ \ "/>
    <numFmt numFmtId="176" formatCode="\ \ \ \ \ \ \ \ \-\ \ "/>
    <numFmt numFmtId="177" formatCode="\ \ \ \ \ \ \ \ \ \-\ \ \ \ "/>
    <numFmt numFmtId="178" formatCode="\ \ \ \ \ \ \-\ \ \ \ "/>
    <numFmt numFmtId="179" formatCode="#,##0\ \ \ \ \ \ \ "/>
    <numFmt numFmtId="180" formatCode="\ #,##0\ \ "/>
    <numFmt numFmtId="181" formatCode="\ \ \ \ \ \-\ \ \ \ "/>
    <numFmt numFmtId="182" formatCode="General\ \ \ \ "/>
    <numFmt numFmtId="183" formatCode="#,##0\ \ \ \ \ \ \ \ "/>
    <numFmt numFmtId="184" formatCode="General\ \ "/>
    <numFmt numFmtId="185" formatCode="#,##0\ \ \ \ \ \ \ \ \ "/>
    <numFmt numFmtId="186" formatCode="#,##0\ \ \ \ \ \ \ \ \ \ \ \ "/>
    <numFmt numFmtId="187" formatCode="\ \ \ \ \ \ #,##0"/>
    <numFmt numFmtId="188" formatCode="\ \ \ \ \ \ \ \ \ \ \ \-\ \ "/>
    <numFmt numFmtId="189" formatCode="\-\ \ \ \ \ \ \ \ \ "/>
    <numFmt numFmtId="190" formatCode="\-\ \ \ \ \ \ \ \ "/>
    <numFmt numFmtId="191" formatCode="\ \ \ \ \ \ \ \ \ \ \ \ \ #,##0"/>
    <numFmt numFmtId="192" formatCode="\ \ \ \ \ \ \ \ \ \ \ \ \ \ \ #,##0\ \ \ \ \ \ \ \ \ "/>
    <numFmt numFmtId="193" formatCode="\ \ \ \ \ \ \ \ \ \ \ \ \ #,##0\ \ \ \ \ \ \ \ \ "/>
    <numFmt numFmtId="194" formatCode="\ \ \ \ \ \ \ \ \ \ \ \ \ \ \ \ \ #,##0\ \ \ \ \ \ \ \ \ "/>
    <numFmt numFmtId="195" formatCode="\ \ #,##0"/>
    <numFmt numFmtId="196" formatCode="\ \ \ #,##0"/>
    <numFmt numFmtId="197" formatCode="\ \ \ \ #,##0"/>
    <numFmt numFmtId="198" formatCode="\ \ \ \ \ \ \ \ \ \ #,##0"/>
    <numFmt numFmtId="199" formatCode="\ \ \ \ \ \ \ #,##0"/>
    <numFmt numFmtId="200" formatCode="#,##0\ \ \ \ \ \ \ \ \ \ \ \ \ "/>
    <numFmt numFmtId="201" formatCode="\ \ #,##0\ \ \ \ "/>
    <numFmt numFmtId="202" formatCode="\ \ #,##0\ \ \ \ \ \ \ \ \ \ "/>
    <numFmt numFmtId="203" formatCode="\ \ #,##0\ \ \ \ \ \ \ \ \ \ \ \ \ \ "/>
    <numFmt numFmtId="204" formatCode="\ #,##0"/>
    <numFmt numFmtId="205" formatCode="\ #,##0\ \ \ \ \ \ \ \ \ "/>
    <numFmt numFmtId="206" formatCode="#,##0\ \ \ \ \ \ \ \ \ \ "/>
    <numFmt numFmtId="207" formatCode="#,##0\ \ \ \ \ \ \ \ \ \ \ "/>
    <numFmt numFmtId="208" formatCode="\ \ \ \ \ \ \ \ \-\ \ \ \ \ \ \ \ "/>
    <numFmt numFmtId="209" formatCode="\ \ \ \ \ \ \ \ \-\ \ \ \ \ \ \ \ \ \ \ "/>
    <numFmt numFmtId="210" formatCode="\ \ \ \ \ \ \ \ \-\ \ \ \ \ \ \ \ \ \ "/>
    <numFmt numFmtId="211" formatCode="\ \ \ \ \ \ \ \ \-\ \ \ \ \ \ \ \ \ "/>
    <numFmt numFmtId="212" formatCode="\ \ \ \ \ \ \ \ \-\ \ \ \ \ \ \ "/>
    <numFmt numFmtId="213" formatCode="\ \ \ \ \ \ \ \-\ \ \ \ "/>
    <numFmt numFmtId="214" formatCode="000"/>
    <numFmt numFmtId="215" formatCode="00"/>
    <numFmt numFmtId="216" formatCode="\ \ #,##0\ \ \ \ \ \ \ "/>
    <numFmt numFmtId="217" formatCode="\ \ #,##0\ \ \ \ \ \ \ \ "/>
    <numFmt numFmtId="218" formatCode="\ \ \ \ #,##0\ \ \ \ \ \ \ \ "/>
  </numFmts>
  <fonts count="1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b/>
      <i/>
      <sz val="10"/>
      <name val="CG Times (W1)"/>
      <family val="0"/>
    </font>
    <font>
      <b/>
      <sz val="9"/>
      <name val="CG Times (W1)"/>
      <family val="0"/>
    </font>
    <font>
      <sz val="9"/>
      <name val="CG Times"/>
      <family val="1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sz val="9.5"/>
      <name val="CG Times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CG Times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Helv"/>
      <family val="0"/>
    </font>
    <font>
      <sz val="8"/>
      <name val="Helv"/>
      <family val="0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.75"/>
      <color indexed="8"/>
      <name val="Times New Roman"/>
      <family val="1"/>
    </font>
    <font>
      <i/>
      <sz val="9.75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CG Times (W1)"/>
      <family val="0"/>
    </font>
    <font>
      <i/>
      <sz val="10"/>
      <name val="CG Times"/>
      <family val="0"/>
    </font>
    <font>
      <b/>
      <vertAlign val="superscript"/>
      <sz val="10"/>
      <name val="CG Times"/>
      <family val="0"/>
    </font>
    <font>
      <b/>
      <vertAlign val="superscript"/>
      <sz val="9"/>
      <name val="CG Times"/>
      <family val="0"/>
    </font>
    <font>
      <b/>
      <sz val="9"/>
      <name val="Helv"/>
      <family val="0"/>
    </font>
    <font>
      <b/>
      <u val="single"/>
      <sz val="9"/>
      <name val="CG Times (W1)"/>
      <family val="0"/>
    </font>
    <font>
      <i/>
      <sz val="9"/>
      <name val="Times New Roman"/>
      <family val="1"/>
    </font>
    <font>
      <i/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3"/>
      <name val="CG Times (W1)"/>
      <family val="0"/>
    </font>
    <font>
      <sz val="13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u val="single"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i/>
      <sz val="9"/>
      <name val="CG Times"/>
      <family val="1"/>
    </font>
    <font>
      <sz val="9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5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12" fillId="0" borderId="0" xfId="0" applyFont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4" xfId="0" applyFont="1" applyBorder="1" applyAlignment="1">
      <alignment/>
    </xf>
    <xf numFmtId="166" fontId="7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11" xfId="0" applyFont="1" applyBorder="1" applyAlignment="1">
      <alignment/>
    </xf>
    <xf numFmtId="166" fontId="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5" fillId="0" borderId="15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5" fillId="0" borderId="0" xfId="0" applyFont="1" applyAlignment="1">
      <alignment/>
    </xf>
    <xf numFmtId="0" fontId="8" fillId="0" borderId="12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8" fillId="0" borderId="0" xfId="0" applyFont="1" applyAlignment="1" quotePrefix="1">
      <alignment horizontal="left"/>
    </xf>
    <xf numFmtId="3" fontId="15" fillId="0" borderId="0" xfId="0" applyNumberFormat="1" applyFont="1" applyAlignment="1">
      <alignment/>
    </xf>
    <xf numFmtId="0" fontId="7" fillId="0" borderId="0" xfId="0" applyFont="1" applyAlignment="1">
      <alignment/>
    </xf>
    <xf numFmtId="0" fontId="17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66" fontId="29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9" fillId="0" borderId="12" xfId="0" applyFont="1" applyBorder="1" applyAlignment="1">
      <alignment horizontal="centerContinuous"/>
    </xf>
    <xf numFmtId="0" fontId="17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3" fontId="9" fillId="0" borderId="17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37" fillId="0" borderId="0" xfId="0" applyFont="1" applyAlignment="1">
      <alignment/>
    </xf>
    <xf numFmtId="0" fontId="12" fillId="0" borderId="0" xfId="0" applyFont="1" applyAlignment="1" quotePrefix="1">
      <alignment horizontal="center" vertical="center" textRotation="180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5" fillId="0" borderId="0" xfId="0" applyNumberFormat="1" applyFont="1" applyBorder="1" applyAlignment="1" quotePrefix="1">
      <alignment/>
    </xf>
    <xf numFmtId="165" fontId="18" fillId="0" borderId="12" xfId="0" applyNumberFormat="1" applyFont="1" applyBorder="1" applyAlignment="1">
      <alignment vertical="center"/>
    </xf>
    <xf numFmtId="0" fontId="28" fillId="0" borderId="0" xfId="0" applyFont="1" applyAlignment="1">
      <alignment horizontal="left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166" fontId="12" fillId="0" borderId="0" xfId="0" applyNumberFormat="1" applyFont="1" applyBorder="1" applyAlignment="1" quotePrefix="1">
      <alignment/>
    </xf>
    <xf numFmtId="0" fontId="17" fillId="0" borderId="0" xfId="0" applyFont="1" applyBorder="1" applyAlignment="1">
      <alignment horizontal="right" vertical="center"/>
    </xf>
    <xf numFmtId="166" fontId="5" fillId="0" borderId="20" xfId="0" applyNumberFormat="1" applyFont="1" applyBorder="1" applyAlignment="1">
      <alignment/>
    </xf>
    <xf numFmtId="0" fontId="30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07" fillId="0" borderId="0" xfId="0" applyFont="1" applyAlignment="1">
      <alignment/>
    </xf>
    <xf numFmtId="0" fontId="17" fillId="0" borderId="10" xfId="0" applyFont="1" applyBorder="1" applyAlignment="1">
      <alignment vertical="center"/>
    </xf>
    <xf numFmtId="164" fontId="41" fillId="0" borderId="12" xfId="0" applyNumberFormat="1" applyFont="1" applyBorder="1" applyAlignment="1">
      <alignment vertical="center"/>
    </xf>
    <xf numFmtId="0" fontId="24" fillId="0" borderId="10" xfId="0" applyFont="1" applyBorder="1" applyAlignment="1">
      <alignment/>
    </xf>
    <xf numFmtId="164" fontId="42" fillId="0" borderId="12" xfId="0" applyNumberFormat="1" applyFont="1" applyBorder="1" applyAlignment="1">
      <alignment vertical="center"/>
    </xf>
    <xf numFmtId="0" fontId="10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109" fillId="0" borderId="0" xfId="0" applyFont="1" applyAlignment="1">
      <alignment/>
    </xf>
    <xf numFmtId="0" fontId="18" fillId="0" borderId="20" xfId="0" applyFont="1" applyBorder="1" applyAlignment="1">
      <alignment horizontal="left" vertical="center" wrapText="1"/>
    </xf>
    <xf numFmtId="0" fontId="18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24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wrapText="1"/>
    </xf>
    <xf numFmtId="0" fontId="18" fillId="0" borderId="11" xfId="0" applyFont="1" applyBorder="1" applyAlignment="1">
      <alignment horizontal="left" vertical="center" wrapText="1"/>
    </xf>
    <xf numFmtId="165" fontId="110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64" fontId="10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45" fillId="0" borderId="12" xfId="0" applyNumberFormat="1" applyFont="1" applyBorder="1" applyAlignment="1">
      <alignment/>
    </xf>
    <xf numFmtId="166" fontId="45" fillId="0" borderId="14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/>
    </xf>
    <xf numFmtId="165" fontId="18" fillId="0" borderId="12" xfId="0" applyNumberFormat="1" applyFont="1" applyBorder="1" applyAlignment="1">
      <alignment/>
    </xf>
    <xf numFmtId="165" fontId="18" fillId="0" borderId="11" xfId="0" applyNumberFormat="1" applyFont="1" applyBorder="1" applyAlignment="1">
      <alignment/>
    </xf>
    <xf numFmtId="165" fontId="18" fillId="0" borderId="17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6" xfId="0" applyFont="1" applyBorder="1" applyAlignment="1">
      <alignment/>
    </xf>
    <xf numFmtId="168" fontId="18" fillId="0" borderId="11" xfId="0" applyNumberFormat="1" applyFont="1" applyBorder="1" applyAlignment="1">
      <alignment/>
    </xf>
    <xf numFmtId="0" fontId="17" fillId="0" borderId="0" xfId="0" applyFont="1" applyBorder="1" applyAlignment="1">
      <alignment/>
    </xf>
    <xf numFmtId="168" fontId="17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Alignment="1">
      <alignment/>
    </xf>
    <xf numFmtId="166" fontId="45" fillId="0" borderId="17" xfId="0" applyNumberFormat="1" applyFont="1" applyBorder="1" applyAlignment="1">
      <alignment/>
    </xf>
    <xf numFmtId="166" fontId="15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 quotePrefix="1">
      <alignment horizontal="center" vertical="center" textRotation="180"/>
    </xf>
    <xf numFmtId="165" fontId="18" fillId="0" borderId="12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181" fontId="43" fillId="0" borderId="0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 quotePrefix="1">
      <alignment horizontal="left"/>
    </xf>
    <xf numFmtId="0" fontId="5" fillId="0" borderId="14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181" fontId="43" fillId="0" borderId="1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5" fontId="12" fillId="0" borderId="0" xfId="0" applyNumberFormat="1" applyFont="1" applyBorder="1" applyAlignment="1" quotePrefix="1">
      <alignment/>
    </xf>
    <xf numFmtId="178" fontId="12" fillId="0" borderId="0" xfId="0" applyNumberFormat="1" applyFont="1" applyBorder="1" applyAlignment="1" quotePrefix="1">
      <alignment horizontal="center"/>
    </xf>
    <xf numFmtId="165" fontId="12" fillId="0" borderId="0" xfId="0" applyNumberFormat="1" applyFont="1" applyBorder="1" applyAlignment="1">
      <alignment/>
    </xf>
    <xf numFmtId="184" fontId="12" fillId="0" borderId="0" xfId="0" applyNumberFormat="1" applyFont="1" applyBorder="1" applyAlignment="1" quotePrefix="1">
      <alignment horizontal="right"/>
    </xf>
    <xf numFmtId="180" fontId="12" fillId="0" borderId="0" xfId="0" applyNumberFormat="1" applyFont="1" applyBorder="1" applyAlignment="1" quotePrefix="1">
      <alignment horizontal="right"/>
    </xf>
    <xf numFmtId="165" fontId="8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17" fillId="0" borderId="0" xfId="0" applyFont="1" applyBorder="1" applyAlignment="1" quotePrefix="1">
      <alignment horizontal="center" vertical="center" textRotation="180"/>
    </xf>
    <xf numFmtId="0" fontId="0" fillId="0" borderId="12" xfId="0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169" fontId="5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29" fillId="0" borderId="10" xfId="0" applyFont="1" applyBorder="1" applyAlignment="1">
      <alignment/>
    </xf>
    <xf numFmtId="165" fontId="13" fillId="0" borderId="0" xfId="0" applyNumberFormat="1" applyFont="1" applyAlignment="1">
      <alignment/>
    </xf>
    <xf numFmtId="164" fontId="107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5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166" fontId="1" fillId="0" borderId="0" xfId="0" applyNumberFormat="1" applyFont="1" applyAlignment="1">
      <alignment/>
    </xf>
    <xf numFmtId="184" fontId="45" fillId="0" borderId="12" xfId="0" applyNumberFormat="1" applyFont="1" applyBorder="1" applyAlignment="1" quotePrefix="1">
      <alignment/>
    </xf>
    <xf numFmtId="174" fontId="45" fillId="0" borderId="14" xfId="0" applyNumberFormat="1" applyFont="1" applyBorder="1" applyAlignment="1">
      <alignment/>
    </xf>
    <xf numFmtId="165" fontId="45" fillId="0" borderId="12" xfId="0" applyNumberFormat="1" applyFont="1" applyBorder="1" applyAlignment="1" quotePrefix="1">
      <alignment/>
    </xf>
    <xf numFmtId="184" fontId="45" fillId="0" borderId="12" xfId="0" applyNumberFormat="1" applyFont="1" applyBorder="1" applyAlignment="1" quotePrefix="1">
      <alignment horizontal="right"/>
    </xf>
    <xf numFmtId="165" fontId="45" fillId="0" borderId="14" xfId="0" applyNumberFormat="1" applyFont="1" applyBorder="1" applyAlignment="1">
      <alignment/>
    </xf>
    <xf numFmtId="165" fontId="45" fillId="0" borderId="12" xfId="0" applyNumberFormat="1" applyFont="1" applyBorder="1" applyAlignment="1">
      <alignment/>
    </xf>
    <xf numFmtId="165" fontId="45" fillId="0" borderId="12" xfId="0" applyNumberFormat="1" applyFont="1" applyBorder="1" applyAlignment="1" quotePrefix="1">
      <alignment horizontal="right"/>
    </xf>
    <xf numFmtId="165" fontId="45" fillId="0" borderId="10" xfId="0" applyNumberFormat="1" applyFont="1" applyBorder="1" applyAlignment="1">
      <alignment/>
    </xf>
    <xf numFmtId="182" fontId="45" fillId="0" borderId="12" xfId="0" applyNumberFormat="1" applyFont="1" applyBorder="1" applyAlignment="1" quotePrefix="1">
      <alignment/>
    </xf>
    <xf numFmtId="180" fontId="45" fillId="0" borderId="12" xfId="0" applyNumberFormat="1" applyFont="1" applyBorder="1" applyAlignment="1" quotePrefix="1">
      <alignment horizontal="right"/>
    </xf>
    <xf numFmtId="165" fontId="45" fillId="0" borderId="11" xfId="0" applyNumberFormat="1" applyFont="1" applyBorder="1" applyAlignment="1">
      <alignment/>
    </xf>
    <xf numFmtId="165" fontId="12" fillId="0" borderId="11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166" fontId="45" fillId="0" borderId="16" xfId="0" applyNumberFormat="1" applyFont="1" applyBorder="1" applyAlignment="1">
      <alignment/>
    </xf>
    <xf numFmtId="166" fontId="45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173" fontId="24" fillId="0" borderId="12" xfId="0" applyNumberFormat="1" applyFont="1" applyBorder="1" applyAlignment="1">
      <alignment/>
    </xf>
    <xf numFmtId="165" fontId="24" fillId="0" borderId="12" xfId="0" applyNumberFormat="1" applyFont="1" applyBorder="1" applyAlignment="1">
      <alignment/>
    </xf>
    <xf numFmtId="165" fontId="24" fillId="0" borderId="12" xfId="0" applyNumberFormat="1" applyFont="1" applyFill="1" applyBorder="1" applyAlignment="1">
      <alignment/>
    </xf>
    <xf numFmtId="165" fontId="24" fillId="0" borderId="11" xfId="0" applyNumberFormat="1" applyFont="1" applyBorder="1" applyAlignment="1">
      <alignment/>
    </xf>
    <xf numFmtId="165" fontId="45" fillId="0" borderId="12" xfId="0" applyNumberFormat="1" applyFont="1" applyBorder="1" applyAlignment="1">
      <alignment/>
    </xf>
    <xf numFmtId="165" fontId="45" fillId="0" borderId="12" xfId="0" applyNumberFormat="1" applyFont="1" applyBorder="1" applyAlignment="1">
      <alignment horizontal="right"/>
    </xf>
    <xf numFmtId="3" fontId="45" fillId="0" borderId="12" xfId="0" applyNumberFormat="1" applyFont="1" applyBorder="1" applyAlignment="1" quotePrefix="1">
      <alignment horizontal="right"/>
    </xf>
    <xf numFmtId="165" fontId="45" fillId="0" borderId="14" xfId="0" applyNumberFormat="1" applyFont="1" applyBorder="1" applyAlignment="1" quotePrefix="1">
      <alignment/>
    </xf>
    <xf numFmtId="3" fontId="8" fillId="0" borderId="12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173" fontId="24" fillId="0" borderId="14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2" xfId="0" applyFont="1" applyBorder="1" applyAlignment="1">
      <alignment/>
    </xf>
    <xf numFmtId="0" fontId="49" fillId="0" borderId="0" xfId="0" applyFont="1" applyBorder="1" applyAlignment="1">
      <alignment/>
    </xf>
    <xf numFmtId="3" fontId="49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22" xfId="0" applyFont="1" applyBorder="1" applyAlignment="1">
      <alignment/>
    </xf>
    <xf numFmtId="167" fontId="17" fillId="0" borderId="12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179" fontId="10" fillId="0" borderId="12" xfId="0" applyNumberFormat="1" applyFont="1" applyBorder="1" applyAlignment="1">
      <alignment/>
    </xf>
    <xf numFmtId="183" fontId="7" fillId="0" borderId="12" xfId="0" applyNumberFormat="1" applyFont="1" applyBorder="1" applyAlignment="1">
      <alignment/>
    </xf>
    <xf numFmtId="174" fontId="45" fillId="0" borderId="12" xfId="0" applyNumberFormat="1" applyFont="1" applyBorder="1" applyAlignment="1">
      <alignment/>
    </xf>
    <xf numFmtId="174" fontId="45" fillId="0" borderId="12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center"/>
    </xf>
    <xf numFmtId="3" fontId="17" fillId="0" borderId="22" xfId="0" applyNumberFormat="1" applyFont="1" applyBorder="1" applyAlignment="1">
      <alignment/>
    </xf>
    <xf numFmtId="179" fontId="18" fillId="0" borderId="17" xfId="0" applyNumberFormat="1" applyFont="1" applyBorder="1" applyAlignment="1">
      <alignment vertical="center"/>
    </xf>
    <xf numFmtId="179" fontId="18" fillId="0" borderId="12" xfId="0" applyNumberFormat="1" applyFont="1" applyBorder="1" applyAlignment="1">
      <alignment vertical="center"/>
    </xf>
    <xf numFmtId="179" fontId="18" fillId="0" borderId="11" xfId="0" applyNumberFormat="1" applyFont="1" applyBorder="1" applyAlignment="1">
      <alignment vertical="center"/>
    </xf>
    <xf numFmtId="179" fontId="24" fillId="0" borderId="12" xfId="0" applyNumberFormat="1" applyFont="1" applyBorder="1" applyAlignment="1">
      <alignment vertical="center"/>
    </xf>
    <xf numFmtId="179" fontId="18" fillId="0" borderId="15" xfId="0" applyNumberFormat="1" applyFont="1" applyBorder="1" applyAlignment="1">
      <alignment vertical="center"/>
    </xf>
    <xf numFmtId="179" fontId="10" fillId="0" borderId="12" xfId="0" applyNumberFormat="1" applyFont="1" applyBorder="1" applyAlignment="1">
      <alignment/>
    </xf>
    <xf numFmtId="179" fontId="7" fillId="0" borderId="12" xfId="0" applyNumberFormat="1" applyFont="1" applyBorder="1" applyAlignment="1">
      <alignment vertical="center"/>
    </xf>
    <xf numFmtId="179" fontId="7" fillId="0" borderId="14" xfId="0" applyNumberFormat="1" applyFont="1" applyBorder="1" applyAlignment="1">
      <alignment/>
    </xf>
    <xf numFmtId="183" fontId="111" fillId="0" borderId="12" xfId="0" applyNumberFormat="1" applyFont="1" applyBorder="1" applyAlignment="1">
      <alignment/>
    </xf>
    <xf numFmtId="179" fontId="112" fillId="0" borderId="12" xfId="0" applyNumberFormat="1" applyFont="1" applyBorder="1" applyAlignment="1">
      <alignment/>
    </xf>
    <xf numFmtId="190" fontId="111" fillId="0" borderId="11" xfId="0" applyNumberFormat="1" applyFont="1" applyBorder="1" applyAlignment="1">
      <alignment/>
    </xf>
    <xf numFmtId="179" fontId="14" fillId="0" borderId="12" xfId="0" applyNumberFormat="1" applyFont="1" applyBorder="1" applyAlignment="1">
      <alignment/>
    </xf>
    <xf numFmtId="179" fontId="44" fillId="0" borderId="14" xfId="0" applyNumberFormat="1" applyFont="1" applyBorder="1" applyAlignment="1">
      <alignment/>
    </xf>
    <xf numFmtId="190" fontId="44" fillId="0" borderId="12" xfId="0" applyNumberFormat="1" applyFont="1" applyBorder="1" applyAlignment="1">
      <alignment/>
    </xf>
    <xf numFmtId="179" fontId="44" fillId="0" borderId="16" xfId="0" applyNumberFormat="1" applyFont="1" applyBorder="1" applyAlignment="1">
      <alignment/>
    </xf>
    <xf numFmtId="179" fontId="44" fillId="0" borderId="12" xfId="0" applyNumberFormat="1" applyFont="1" applyBorder="1" applyAlignment="1">
      <alignment/>
    </xf>
    <xf numFmtId="179" fontId="44" fillId="0" borderId="11" xfId="0" applyNumberFormat="1" applyFont="1" applyBorder="1" applyAlignment="1">
      <alignment/>
    </xf>
    <xf numFmtId="183" fontId="7" fillId="0" borderId="11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/>
    </xf>
    <xf numFmtId="179" fontId="10" fillId="0" borderId="11" xfId="0" applyNumberFormat="1" applyFont="1" applyBorder="1" applyAlignment="1">
      <alignment/>
    </xf>
    <xf numFmtId="178" fontId="10" fillId="0" borderId="12" xfId="0" applyNumberFormat="1" applyFont="1" applyFill="1" applyBorder="1" applyAlignment="1">
      <alignment horizontal="center"/>
    </xf>
    <xf numFmtId="178" fontId="10" fillId="0" borderId="11" xfId="0" applyNumberFormat="1" applyFont="1" applyFill="1" applyBorder="1" applyAlignment="1">
      <alignment horizontal="center"/>
    </xf>
    <xf numFmtId="213" fontId="50" fillId="0" borderId="12" xfId="0" applyNumberFormat="1" applyFont="1" applyBorder="1" applyAlignment="1">
      <alignment horizontal="center"/>
    </xf>
    <xf numFmtId="164" fontId="41" fillId="0" borderId="12" xfId="0" applyNumberFormat="1" applyFont="1" applyBorder="1" applyAlignment="1">
      <alignment/>
    </xf>
    <xf numFmtId="174" fontId="45" fillId="0" borderId="0" xfId="0" applyNumberFormat="1" applyFont="1" applyBorder="1" applyAlignment="1">
      <alignment/>
    </xf>
    <xf numFmtId="174" fontId="45" fillId="0" borderId="14" xfId="0" applyNumberFormat="1" applyFont="1" applyFill="1" applyBorder="1" applyAlignment="1">
      <alignment/>
    </xf>
    <xf numFmtId="179" fontId="24" fillId="0" borderId="12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0" fillId="0" borderId="12" xfId="0" applyNumberFormat="1" applyFont="1" applyFill="1" applyBorder="1" applyAlignment="1">
      <alignment/>
    </xf>
    <xf numFmtId="179" fontId="24" fillId="0" borderId="11" xfId="0" applyNumberFormat="1" applyFont="1" applyFill="1" applyBorder="1" applyAlignment="1">
      <alignment vertical="center"/>
    </xf>
    <xf numFmtId="190" fontId="44" fillId="0" borderId="14" xfId="0" applyNumberFormat="1" applyFont="1" applyBorder="1" applyAlignment="1">
      <alignment/>
    </xf>
    <xf numFmtId="0" fontId="110" fillId="0" borderId="0" xfId="0" applyFont="1" applyAlignment="1">
      <alignment horizontal="center"/>
    </xf>
    <xf numFmtId="179" fontId="13" fillId="0" borderId="12" xfId="0" applyNumberFormat="1" applyFont="1" applyBorder="1" applyAlignment="1">
      <alignment/>
    </xf>
    <xf numFmtId="179" fontId="10" fillId="0" borderId="14" xfId="0" applyNumberFormat="1" applyFont="1" applyBorder="1" applyAlignment="1">
      <alignment/>
    </xf>
    <xf numFmtId="179" fontId="10" fillId="0" borderId="16" xfId="0" applyNumberFormat="1" applyFont="1" applyBorder="1" applyAlignment="1">
      <alignment/>
    </xf>
    <xf numFmtId="166" fontId="45" fillId="0" borderId="0" xfId="0" applyNumberFormat="1" applyFont="1" applyBorder="1" applyAlignment="1">
      <alignment/>
    </xf>
    <xf numFmtId="3" fontId="15" fillId="0" borderId="19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166" fontId="8" fillId="0" borderId="23" xfId="0" applyNumberFormat="1" applyFont="1" applyBorder="1" applyAlignment="1">
      <alignment/>
    </xf>
    <xf numFmtId="166" fontId="45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213" fontId="43" fillId="0" borderId="12" xfId="0" applyNumberFormat="1" applyFont="1" applyBorder="1" applyAlignment="1">
      <alignment horizontal="center"/>
    </xf>
    <xf numFmtId="190" fontId="110" fillId="0" borderId="12" xfId="0" applyNumberFormat="1" applyFont="1" applyBorder="1" applyAlignment="1">
      <alignment/>
    </xf>
    <xf numFmtId="165" fontId="10" fillId="0" borderId="12" xfId="0" applyNumberFormat="1" applyFont="1" applyFill="1" applyBorder="1" applyAlignment="1">
      <alignment horizontal="center"/>
    </xf>
    <xf numFmtId="3" fontId="15" fillId="0" borderId="17" xfId="0" applyNumberFormat="1" applyFont="1" applyBorder="1" applyAlignment="1">
      <alignment horizontal="center" vertical="center" wrapText="1"/>
    </xf>
    <xf numFmtId="166" fontId="8" fillId="0" borderId="12" xfId="0" applyNumberFormat="1" applyFont="1" applyBorder="1" applyAlignment="1">
      <alignment/>
    </xf>
    <xf numFmtId="1" fontId="45" fillId="0" borderId="12" xfId="0" applyNumberFormat="1" applyFont="1" applyBorder="1" applyAlignment="1">
      <alignment/>
    </xf>
    <xf numFmtId="3" fontId="45" fillId="0" borderId="12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textRotation="180"/>
    </xf>
    <xf numFmtId="166" fontId="8" fillId="0" borderId="17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79" fontId="18" fillId="33" borderId="17" xfId="0" applyNumberFormat="1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17" fillId="0" borderId="0" xfId="0" applyFont="1" applyAlignment="1">
      <alignment horizontal="right"/>
    </xf>
    <xf numFmtId="0" fontId="56" fillId="0" borderId="17" xfId="0" applyFont="1" applyBorder="1" applyAlignment="1">
      <alignment horizontal="center" vertical="center"/>
    </xf>
    <xf numFmtId="3" fontId="56" fillId="0" borderId="17" xfId="0" applyNumberFormat="1" applyFont="1" applyBorder="1" applyAlignment="1">
      <alignment horizontal="center" vertical="center"/>
    </xf>
    <xf numFmtId="172" fontId="18" fillId="0" borderId="12" xfId="0" applyNumberFormat="1" applyFont="1" applyBorder="1" applyAlignment="1">
      <alignment vertical="center"/>
    </xf>
    <xf numFmtId="172" fontId="18" fillId="0" borderId="10" xfId="0" applyNumberFormat="1" applyFont="1" applyBorder="1" applyAlignment="1">
      <alignment vertical="center"/>
    </xf>
    <xf numFmtId="166" fontId="18" fillId="0" borderId="12" xfId="0" applyNumberFormat="1" applyFont="1" applyBorder="1" applyAlignment="1">
      <alignment vertical="center"/>
    </xf>
    <xf numFmtId="164" fontId="18" fillId="0" borderId="12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/>
    </xf>
    <xf numFmtId="167" fontId="24" fillId="0" borderId="12" xfId="0" applyNumberFormat="1" applyFont="1" applyBorder="1" applyAlignment="1">
      <alignment vertical="center"/>
    </xf>
    <xf numFmtId="167" fontId="24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164" fontId="24" fillId="0" borderId="12" xfId="0" applyNumberFormat="1" applyFont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172" fontId="24" fillId="0" borderId="12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64" fontId="24" fillId="0" borderId="12" xfId="0" applyNumberFormat="1" applyFont="1" applyBorder="1" applyAlignment="1">
      <alignment/>
    </xf>
    <xf numFmtId="164" fontId="33" fillId="0" borderId="12" xfId="0" applyNumberFormat="1" applyFont="1" applyBorder="1" applyAlignment="1">
      <alignment/>
    </xf>
    <xf numFmtId="164" fontId="33" fillId="0" borderId="10" xfId="0" applyNumberFormat="1" applyFont="1" applyBorder="1" applyAlignment="1">
      <alignment/>
    </xf>
    <xf numFmtId="0" fontId="24" fillId="0" borderId="11" xfId="0" applyFont="1" applyBorder="1" applyAlignment="1">
      <alignment/>
    </xf>
    <xf numFmtId="167" fontId="24" fillId="0" borderId="11" xfId="0" applyNumberFormat="1" applyFont="1" applyBorder="1" applyAlignment="1">
      <alignment vertical="center"/>
    </xf>
    <xf numFmtId="167" fontId="24" fillId="0" borderId="20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17" fillId="0" borderId="0" xfId="0" applyFont="1" applyAlignment="1" quotePrefix="1">
      <alignment horizontal="right" vertical="center" textRotation="180"/>
    </xf>
    <xf numFmtId="0" fontId="18" fillId="0" borderId="17" xfId="0" applyFont="1" applyBorder="1" applyAlignment="1">
      <alignment vertical="center"/>
    </xf>
    <xf numFmtId="185" fontId="18" fillId="0" borderId="17" xfId="0" applyNumberFormat="1" applyFont="1" applyBorder="1" applyAlignment="1">
      <alignment vertical="center"/>
    </xf>
    <xf numFmtId="185" fontId="18" fillId="0" borderId="12" xfId="0" applyNumberFormat="1" applyFont="1" applyBorder="1" applyAlignment="1">
      <alignment vertical="center"/>
    </xf>
    <xf numFmtId="0" fontId="17" fillId="0" borderId="12" xfId="0" applyFont="1" applyBorder="1" applyAlignment="1">
      <alignment wrapText="1"/>
    </xf>
    <xf numFmtId="0" fontId="18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/>
    </xf>
    <xf numFmtId="166" fontId="17" fillId="0" borderId="20" xfId="0" applyNumberFormat="1" applyFont="1" applyBorder="1" applyAlignment="1">
      <alignment/>
    </xf>
    <xf numFmtId="0" fontId="18" fillId="0" borderId="0" xfId="0" applyFont="1" applyAlignment="1">
      <alignment horizontal="left" vertical="center"/>
    </xf>
    <xf numFmtId="3" fontId="56" fillId="0" borderId="14" xfId="0" applyNumberFormat="1" applyFont="1" applyBorder="1" applyAlignment="1">
      <alignment horizontal="center" vertical="center"/>
    </xf>
    <xf numFmtId="165" fontId="17" fillId="0" borderId="12" xfId="0" applyNumberFormat="1" applyFont="1" applyBorder="1" applyAlignment="1">
      <alignment vertical="center"/>
    </xf>
    <xf numFmtId="172" fontId="24" fillId="0" borderId="12" xfId="0" applyNumberFormat="1" applyFont="1" applyBorder="1" applyAlignment="1">
      <alignment vertical="center"/>
    </xf>
    <xf numFmtId="165" fontId="33" fillId="0" borderId="12" xfId="0" applyNumberFormat="1" applyFont="1" applyBorder="1" applyAlignment="1">
      <alignment/>
    </xf>
    <xf numFmtId="188" fontId="18" fillId="0" borderId="12" xfId="0" applyNumberFormat="1" applyFont="1" applyBorder="1" applyAlignment="1">
      <alignment horizontal="center"/>
    </xf>
    <xf numFmtId="166" fontId="18" fillId="0" borderId="11" xfId="0" applyNumberFormat="1" applyFont="1" applyBorder="1" applyAlignment="1">
      <alignment vertical="center"/>
    </xf>
    <xf numFmtId="165" fontId="17" fillId="0" borderId="11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 vertical="center"/>
    </xf>
    <xf numFmtId="165" fontId="33" fillId="0" borderId="12" xfId="0" applyNumberFormat="1" applyFont="1" applyBorder="1" applyAlignment="1">
      <alignment/>
    </xf>
    <xf numFmtId="166" fontId="17" fillId="0" borderId="16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2" fontId="18" fillId="0" borderId="14" xfId="0" applyNumberFormat="1" applyFont="1" applyBorder="1" applyAlignment="1">
      <alignment vertical="center"/>
    </xf>
    <xf numFmtId="183" fontId="18" fillId="0" borderId="14" xfId="0" applyNumberFormat="1" applyFont="1" applyBorder="1" applyAlignment="1">
      <alignment vertical="center"/>
    </xf>
    <xf numFmtId="183" fontId="18" fillId="0" borderId="12" xfId="0" applyNumberFormat="1" applyFont="1" applyBorder="1" applyAlignment="1">
      <alignment vertical="center"/>
    </xf>
    <xf numFmtId="167" fontId="24" fillId="0" borderId="14" xfId="0" applyNumberFormat="1" applyFont="1" applyBorder="1" applyAlignment="1">
      <alignment vertical="center"/>
    </xf>
    <xf numFmtId="167" fontId="24" fillId="0" borderId="14" xfId="0" applyNumberFormat="1" applyFont="1" applyBorder="1" applyAlignment="1">
      <alignment/>
    </xf>
    <xf numFmtId="167" fontId="24" fillId="0" borderId="12" xfId="0" applyNumberFormat="1" applyFont="1" applyBorder="1" applyAlignment="1">
      <alignment/>
    </xf>
    <xf numFmtId="179" fontId="18" fillId="0" borderId="14" xfId="0" applyNumberFormat="1" applyFont="1" applyBorder="1" applyAlignment="1">
      <alignment/>
    </xf>
    <xf numFmtId="179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 wrapText="1"/>
    </xf>
    <xf numFmtId="167" fontId="18" fillId="0" borderId="14" xfId="0" applyNumberFormat="1" applyFont="1" applyBorder="1" applyAlignment="1">
      <alignment vertical="center"/>
    </xf>
    <xf numFmtId="167" fontId="18" fillId="0" borderId="12" xfId="0" applyNumberFormat="1" applyFont="1" applyBorder="1" applyAlignment="1">
      <alignment vertical="center"/>
    </xf>
    <xf numFmtId="167" fontId="17" fillId="0" borderId="11" xfId="0" applyNumberFormat="1" applyFont="1" applyBorder="1" applyAlignment="1">
      <alignment/>
    </xf>
    <xf numFmtId="167" fontId="18" fillId="0" borderId="11" xfId="0" applyNumberFormat="1" applyFont="1" applyBorder="1" applyAlignment="1">
      <alignment vertical="center"/>
    </xf>
    <xf numFmtId="3" fontId="57" fillId="0" borderId="0" xfId="0" applyNumberFormat="1" applyFont="1" applyBorder="1" applyAlignment="1">
      <alignment horizontal="center" vertical="center"/>
    </xf>
    <xf numFmtId="3" fontId="56" fillId="0" borderId="0" xfId="0" applyNumberFormat="1" applyFont="1" applyBorder="1" applyAlignment="1">
      <alignment horizontal="center" vertical="center"/>
    </xf>
    <xf numFmtId="167" fontId="17" fillId="0" borderId="0" xfId="0" applyNumberFormat="1" applyFont="1" applyAlignment="1">
      <alignment/>
    </xf>
    <xf numFmtId="185" fontId="18" fillId="0" borderId="14" xfId="0" applyNumberFormat="1" applyFont="1" applyBorder="1" applyAlignment="1">
      <alignment vertical="center"/>
    </xf>
    <xf numFmtId="165" fontId="18" fillId="0" borderId="14" xfId="0" applyNumberFormat="1" applyFont="1" applyBorder="1" applyAlignment="1">
      <alignment vertical="center"/>
    </xf>
    <xf numFmtId="179" fontId="24" fillId="0" borderId="12" xfId="0" applyNumberFormat="1" applyFont="1" applyBorder="1" applyAlignment="1">
      <alignment/>
    </xf>
    <xf numFmtId="189" fontId="18" fillId="0" borderId="12" xfId="0" applyNumberFormat="1" applyFont="1" applyBorder="1" applyAlignment="1">
      <alignment/>
    </xf>
    <xf numFmtId="165" fontId="33" fillId="0" borderId="14" xfId="0" applyNumberFormat="1" applyFont="1" applyBorder="1" applyAlignment="1">
      <alignment/>
    </xf>
    <xf numFmtId="0" fontId="18" fillId="0" borderId="11" xfId="0" applyFont="1" applyBorder="1" applyAlignment="1">
      <alignment horizontal="left" wrapText="1"/>
    </xf>
    <xf numFmtId="183" fontId="18" fillId="0" borderId="11" xfId="0" applyNumberFormat="1" applyFont="1" applyBorder="1" applyAlignment="1">
      <alignment/>
    </xf>
    <xf numFmtId="183" fontId="18" fillId="0" borderId="16" xfId="0" applyNumberFormat="1" applyFont="1" applyBorder="1" applyAlignment="1">
      <alignment/>
    </xf>
    <xf numFmtId="165" fontId="18" fillId="0" borderId="12" xfId="0" applyNumberFormat="1" applyFont="1" applyBorder="1" applyAlignment="1" quotePrefix="1">
      <alignment vertical="center"/>
    </xf>
    <xf numFmtId="165" fontId="18" fillId="0" borderId="0" xfId="0" applyNumberFormat="1" applyFont="1" applyBorder="1" applyAlignment="1" quotePrefix="1">
      <alignment vertical="center"/>
    </xf>
    <xf numFmtId="165" fontId="33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56" fillId="0" borderId="13" xfId="0" applyFont="1" applyBorder="1" applyAlignment="1">
      <alignment/>
    </xf>
    <xf numFmtId="3" fontId="18" fillId="0" borderId="12" xfId="0" applyNumberFormat="1" applyFont="1" applyBorder="1" applyAlignment="1">
      <alignment horizontal="center" vertical="center"/>
    </xf>
    <xf numFmtId="185" fontId="24" fillId="0" borderId="12" xfId="0" applyNumberFormat="1" applyFont="1" applyBorder="1" applyAlignment="1">
      <alignment/>
    </xf>
    <xf numFmtId="186" fontId="24" fillId="0" borderId="12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4" xfId="0" applyFont="1" applyBorder="1" applyAlignment="1">
      <alignment/>
    </xf>
    <xf numFmtId="195" fontId="18" fillId="0" borderId="12" xfId="0" applyNumberFormat="1" applyFont="1" applyBorder="1" applyAlignment="1">
      <alignment horizontal="center" vertical="center"/>
    </xf>
    <xf numFmtId="192" fontId="24" fillId="0" borderId="12" xfId="0" applyNumberFormat="1" applyFont="1" applyBorder="1" applyAlignment="1">
      <alignment horizontal="left"/>
    </xf>
    <xf numFmtId="200" fontId="24" fillId="0" borderId="12" xfId="0" applyNumberFormat="1" applyFont="1" applyBorder="1" applyAlignment="1">
      <alignment/>
    </xf>
    <xf numFmtId="193" fontId="24" fillId="0" borderId="12" xfId="0" applyNumberFormat="1" applyFont="1" applyBorder="1" applyAlignment="1">
      <alignment horizontal="left"/>
    </xf>
    <xf numFmtId="201" fontId="18" fillId="0" borderId="12" xfId="0" applyNumberFormat="1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/>
    </xf>
    <xf numFmtId="197" fontId="18" fillId="0" borderId="12" xfId="0" applyNumberFormat="1" applyFont="1" applyBorder="1" applyAlignment="1">
      <alignment horizontal="center" vertical="center"/>
    </xf>
    <xf numFmtId="197" fontId="18" fillId="0" borderId="12" xfId="0" applyNumberFormat="1" applyFont="1" applyFill="1" applyBorder="1" applyAlignment="1">
      <alignment horizontal="center" vertical="center"/>
    </xf>
    <xf numFmtId="203" fontId="18" fillId="0" borderId="12" xfId="0" applyNumberFormat="1" applyFont="1" applyBorder="1" applyAlignment="1">
      <alignment vertical="center"/>
    </xf>
    <xf numFmtId="196" fontId="18" fillId="0" borderId="12" xfId="0" applyNumberFormat="1" applyFont="1" applyBorder="1" applyAlignment="1">
      <alignment horizontal="center" vertical="center"/>
    </xf>
    <xf numFmtId="185" fontId="24" fillId="0" borderId="12" xfId="0" applyNumberFormat="1" applyFont="1" applyBorder="1" applyAlignment="1">
      <alignment horizontal="right"/>
    </xf>
    <xf numFmtId="206" fontId="24" fillId="0" borderId="12" xfId="0" applyNumberFormat="1" applyFont="1" applyBorder="1" applyAlignment="1">
      <alignment/>
    </xf>
    <xf numFmtId="206" fontId="24" fillId="0" borderId="12" xfId="0" applyNumberFormat="1" applyFont="1" applyBorder="1" applyAlignment="1">
      <alignment horizontal="right"/>
    </xf>
    <xf numFmtId="207" fontId="24" fillId="0" borderId="12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2" xfId="0" applyFont="1" applyBorder="1" applyAlignment="1">
      <alignment/>
    </xf>
    <xf numFmtId="206" fontId="24" fillId="0" borderId="11" xfId="0" applyNumberFormat="1" applyFont="1" applyBorder="1" applyAlignment="1">
      <alignment horizontal="right"/>
    </xf>
    <xf numFmtId="206" fontId="24" fillId="0" borderId="11" xfId="0" applyNumberFormat="1" applyFont="1" applyBorder="1" applyAlignment="1">
      <alignment/>
    </xf>
    <xf numFmtId="207" fontId="24" fillId="0" borderId="11" xfId="0" applyNumberFormat="1" applyFont="1" applyBorder="1" applyAlignment="1">
      <alignment/>
    </xf>
    <xf numFmtId="200" fontId="24" fillId="0" borderId="11" xfId="0" applyNumberFormat="1" applyFont="1" applyBorder="1" applyAlignment="1">
      <alignment/>
    </xf>
    <xf numFmtId="185" fontId="24" fillId="0" borderId="11" xfId="0" applyNumberFormat="1" applyFont="1" applyBorder="1" applyAlignment="1">
      <alignment/>
    </xf>
    <xf numFmtId="0" fontId="58" fillId="0" borderId="0" xfId="0" applyFont="1" applyAlignment="1">
      <alignment/>
    </xf>
    <xf numFmtId="0" fontId="28" fillId="0" borderId="0" xfId="0" applyFont="1" applyAlignment="1">
      <alignment/>
    </xf>
    <xf numFmtId="0" fontId="59" fillId="0" borderId="0" xfId="0" applyFont="1" applyBorder="1" applyAlignment="1">
      <alignment/>
    </xf>
    <xf numFmtId="3" fontId="59" fillId="0" borderId="10" xfId="0" applyNumberFormat="1" applyFont="1" applyBorder="1" applyAlignment="1">
      <alignment horizontal="center"/>
    </xf>
    <xf numFmtId="3" fontId="59" fillId="0" borderId="17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0" fontId="26" fillId="0" borderId="0" xfId="0" applyFont="1" applyBorder="1" applyAlignment="1">
      <alignment/>
    </xf>
    <xf numFmtId="185" fontId="35" fillId="0" borderId="10" xfId="0" applyNumberFormat="1" applyFont="1" applyBorder="1" applyAlignment="1">
      <alignment/>
    </xf>
    <xf numFmtId="185" fontId="35" fillId="0" borderId="12" xfId="0" applyNumberFormat="1" applyFont="1" applyBorder="1" applyAlignment="1">
      <alignment/>
    </xf>
    <xf numFmtId="185" fontId="50" fillId="0" borderId="10" xfId="0" applyNumberFormat="1" applyFont="1" applyBorder="1" applyAlignment="1">
      <alignment/>
    </xf>
    <xf numFmtId="185" fontId="50" fillId="0" borderId="12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4" xfId="0" applyFont="1" applyBorder="1" applyAlignment="1">
      <alignment/>
    </xf>
    <xf numFmtId="210" fontId="50" fillId="0" borderId="12" xfId="0" applyNumberFormat="1" applyFont="1" applyBorder="1" applyAlignment="1">
      <alignment/>
    </xf>
    <xf numFmtId="0" fontId="60" fillId="0" borderId="14" xfId="0" applyFont="1" applyBorder="1" applyAlignment="1">
      <alignment/>
    </xf>
    <xf numFmtId="0" fontId="26" fillId="0" borderId="16" xfId="0" applyFont="1" applyBorder="1" applyAlignment="1">
      <alignment/>
    </xf>
    <xf numFmtId="210" fontId="50" fillId="0" borderId="11" xfId="0" applyNumberFormat="1" applyFont="1" applyBorder="1" applyAlignment="1">
      <alignment/>
    </xf>
    <xf numFmtId="185" fontId="50" fillId="0" borderId="11" xfId="0" applyNumberFormat="1" applyFont="1" applyBorder="1" applyAlignment="1">
      <alignment/>
    </xf>
    <xf numFmtId="185" fontId="50" fillId="0" borderId="20" xfId="0" applyNumberFormat="1" applyFont="1" applyBorder="1" applyAlignment="1">
      <alignment/>
    </xf>
    <xf numFmtId="0" fontId="61" fillId="0" borderId="0" xfId="0" applyFont="1" applyAlignment="1">
      <alignment/>
    </xf>
    <xf numFmtId="0" fontId="33" fillId="0" borderId="0" xfId="0" applyFont="1" applyAlignment="1">
      <alignment/>
    </xf>
    <xf numFmtId="0" fontId="18" fillId="0" borderId="18" xfId="0" applyFont="1" applyBorder="1" applyAlignment="1">
      <alignment horizontal="centerContinuous" vertical="center"/>
    </xf>
    <xf numFmtId="0" fontId="56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7" fillId="0" borderId="10" xfId="0" applyFont="1" applyBorder="1" applyAlignment="1" quotePrefix="1">
      <alignment/>
    </xf>
    <xf numFmtId="0" fontId="17" fillId="0" borderId="10" xfId="0" applyFont="1" applyBorder="1" applyAlignment="1" quotePrefix="1">
      <alignment/>
    </xf>
    <xf numFmtId="177" fontId="112" fillId="0" borderId="14" xfId="0" applyNumberFormat="1" applyFont="1" applyBorder="1" applyAlignment="1" quotePrefix="1">
      <alignment horizontal="center"/>
    </xf>
    <xf numFmtId="2" fontId="17" fillId="0" borderId="10" xfId="0" applyNumberFormat="1" applyFont="1" applyBorder="1" applyAlignment="1">
      <alignment/>
    </xf>
    <xf numFmtId="170" fontId="17" fillId="0" borderId="10" xfId="0" applyNumberFormat="1" applyFont="1" applyBorder="1" applyAlignment="1" quotePrefix="1">
      <alignment/>
    </xf>
    <xf numFmtId="168" fontId="24" fillId="0" borderId="11" xfId="0" applyNumberFormat="1" applyFont="1" applyBorder="1" applyAlignment="1">
      <alignment/>
    </xf>
    <xf numFmtId="168" fontId="33" fillId="0" borderId="11" xfId="0" applyNumberFormat="1" applyFont="1" applyBorder="1" applyAlignment="1">
      <alignment/>
    </xf>
    <xf numFmtId="0" fontId="17" fillId="0" borderId="23" xfId="0" applyFont="1" applyBorder="1" applyAlignment="1">
      <alignment/>
    </xf>
    <xf numFmtId="166" fontId="24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35" fillId="0" borderId="18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183" fontId="18" fillId="0" borderId="17" xfId="0" applyNumberFormat="1" applyFont="1" applyBorder="1" applyAlignment="1">
      <alignment/>
    </xf>
    <xf numFmtId="179" fontId="24" fillId="0" borderId="12" xfId="0" applyNumberFormat="1" applyFont="1" applyBorder="1" applyAlignment="1">
      <alignment/>
    </xf>
    <xf numFmtId="183" fontId="18" fillId="0" borderId="12" xfId="0" applyNumberFormat="1" applyFont="1" applyBorder="1" applyAlignment="1">
      <alignment/>
    </xf>
    <xf numFmtId="0" fontId="18" fillId="0" borderId="14" xfId="0" applyFont="1" applyBorder="1" applyAlignment="1">
      <alignment vertical="center" wrapText="1"/>
    </xf>
    <xf numFmtId="170" fontId="17" fillId="0" borderId="10" xfId="0" applyNumberFormat="1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33" fillId="0" borderId="11" xfId="0" applyFont="1" applyBorder="1" applyAlignment="1">
      <alignment/>
    </xf>
    <xf numFmtId="0" fontId="28" fillId="0" borderId="0" xfId="0" applyFont="1" applyAlignment="1">
      <alignment vertical="center"/>
    </xf>
    <xf numFmtId="0" fontId="18" fillId="0" borderId="18" xfId="0" applyFont="1" applyBorder="1" applyAlignment="1">
      <alignment/>
    </xf>
    <xf numFmtId="0" fontId="17" fillId="0" borderId="17" xfId="0" applyFont="1" applyBorder="1" applyAlignment="1">
      <alignment/>
    </xf>
    <xf numFmtId="165" fontId="24" fillId="0" borderId="12" xfId="0" applyNumberFormat="1" applyFont="1" applyBorder="1" applyAlignment="1">
      <alignment/>
    </xf>
    <xf numFmtId="165" fontId="24" fillId="0" borderId="17" xfId="0" applyNumberFormat="1" applyFont="1" applyBorder="1" applyAlignment="1">
      <alignment/>
    </xf>
    <xf numFmtId="165" fontId="112" fillId="0" borderId="12" xfId="0" applyNumberFormat="1" applyFont="1" applyBorder="1" applyAlignment="1">
      <alignment/>
    </xf>
    <xf numFmtId="0" fontId="18" fillId="0" borderId="10" xfId="0" applyFont="1" applyBorder="1" applyAlignment="1">
      <alignment vertical="top" wrapText="1"/>
    </xf>
    <xf numFmtId="165" fontId="33" fillId="0" borderId="11" xfId="0" applyNumberFormat="1" applyFont="1" applyBorder="1" applyAlignment="1">
      <alignment/>
    </xf>
    <xf numFmtId="0" fontId="17" fillId="0" borderId="0" xfId="0" applyFont="1" applyAlignment="1" quotePrefix="1">
      <alignment/>
    </xf>
    <xf numFmtId="183" fontId="18" fillId="0" borderId="11" xfId="0" applyNumberFormat="1" applyFont="1" applyBorder="1" applyAlignment="1">
      <alignment vertical="center"/>
    </xf>
    <xf numFmtId="183" fontId="24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 horizontal="center"/>
    </xf>
    <xf numFmtId="165" fontId="34" fillId="0" borderId="12" xfId="0" applyNumberFormat="1" applyFont="1" applyBorder="1" applyAlignment="1">
      <alignment/>
    </xf>
    <xf numFmtId="165" fontId="35" fillId="0" borderId="13" xfId="0" applyNumberFormat="1" applyFont="1" applyBorder="1" applyAlignment="1">
      <alignment/>
    </xf>
    <xf numFmtId="165" fontId="35" fillId="0" borderId="17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165" fontId="62" fillId="0" borderId="12" xfId="0" applyNumberFormat="1" applyFont="1" applyBorder="1" applyAlignment="1">
      <alignment/>
    </xf>
    <xf numFmtId="173" fontId="50" fillId="0" borderId="12" xfId="0" applyNumberFormat="1" applyFont="1" applyBorder="1" applyAlignment="1">
      <alignment/>
    </xf>
    <xf numFmtId="173" fontId="50" fillId="0" borderId="12" xfId="0" applyNumberFormat="1" applyFont="1" applyBorder="1" applyAlignment="1">
      <alignment horizontal="right"/>
    </xf>
    <xf numFmtId="165" fontId="50" fillId="0" borderId="12" xfId="0" applyNumberFormat="1" applyFont="1" applyBorder="1" applyAlignment="1">
      <alignment/>
    </xf>
    <xf numFmtId="165" fontId="62" fillId="0" borderId="12" xfId="0" applyNumberFormat="1" applyFont="1" applyBorder="1" applyAlignment="1" quotePrefix="1">
      <alignment horizontal="right"/>
    </xf>
    <xf numFmtId="165" fontId="62" fillId="0" borderId="12" xfId="0" applyNumberFormat="1" applyFont="1" applyBorder="1" applyAlignment="1" quotePrefix="1">
      <alignment/>
    </xf>
    <xf numFmtId="173" fontId="50" fillId="0" borderId="14" xfId="0" applyNumberFormat="1" applyFont="1" applyBorder="1" applyAlignment="1">
      <alignment horizontal="right"/>
    </xf>
    <xf numFmtId="1" fontId="50" fillId="0" borderId="12" xfId="0" applyNumberFormat="1" applyFont="1" applyBorder="1" applyAlignment="1">
      <alignment horizontal="right"/>
    </xf>
    <xf numFmtId="168" fontId="50" fillId="0" borderId="12" xfId="0" applyNumberFormat="1" applyFont="1" applyBorder="1" applyAlignment="1">
      <alignment horizontal="right"/>
    </xf>
    <xf numFmtId="0" fontId="50" fillId="0" borderId="12" xfId="0" applyNumberFormat="1" applyFont="1" applyBorder="1" applyAlignment="1">
      <alignment/>
    </xf>
    <xf numFmtId="3" fontId="15" fillId="0" borderId="12" xfId="0" applyNumberFormat="1" applyFont="1" applyBorder="1" applyAlignment="1">
      <alignment horizontal="left"/>
    </xf>
    <xf numFmtId="165" fontId="62" fillId="0" borderId="14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165" fontId="62" fillId="0" borderId="11" xfId="0" applyNumberFormat="1" applyFont="1" applyBorder="1" applyAlignment="1">
      <alignment/>
    </xf>
    <xf numFmtId="165" fontId="50" fillId="0" borderId="11" xfId="0" applyNumberFormat="1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/>
    </xf>
    <xf numFmtId="165" fontId="24" fillId="0" borderId="17" xfId="0" applyNumberFormat="1" applyFont="1" applyFill="1" applyBorder="1" applyAlignment="1">
      <alignment/>
    </xf>
    <xf numFmtId="179" fontId="24" fillId="0" borderId="12" xfId="0" applyNumberFormat="1" applyFont="1" applyFill="1" applyBorder="1" applyAlignment="1">
      <alignment/>
    </xf>
    <xf numFmtId="165" fontId="24" fillId="0" borderId="12" xfId="0" applyNumberFormat="1" applyFont="1" applyFill="1" applyBorder="1" applyAlignment="1">
      <alignment/>
    </xf>
    <xf numFmtId="165" fontId="3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3" fontId="50" fillId="0" borderId="12" xfId="0" applyNumberFormat="1" applyFont="1" applyFill="1" applyBorder="1" applyAlignment="1">
      <alignment/>
    </xf>
    <xf numFmtId="0" fontId="18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67" fontId="18" fillId="0" borderId="12" xfId="0" applyNumberFormat="1" applyFont="1" applyBorder="1" applyAlignment="1">
      <alignment/>
    </xf>
    <xf numFmtId="167" fontId="18" fillId="0" borderId="0" xfId="0" applyNumberFormat="1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vertical="center"/>
    </xf>
    <xf numFmtId="183" fontId="24" fillId="0" borderId="12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164" fontId="63" fillId="0" borderId="12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9" fontId="24" fillId="33" borderId="12" xfId="0" applyNumberFormat="1" applyFont="1" applyFill="1" applyBorder="1" applyAlignment="1">
      <alignment vertical="center"/>
    </xf>
    <xf numFmtId="179" fontId="18" fillId="33" borderId="12" xfId="0" applyNumberFormat="1" applyFont="1" applyFill="1" applyBorder="1" applyAlignment="1">
      <alignment vertical="center"/>
    </xf>
    <xf numFmtId="165" fontId="18" fillId="33" borderId="12" xfId="0" applyNumberFormat="1" applyFont="1" applyFill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0" xfId="0" applyFont="1" applyAlignment="1" quotePrefix="1">
      <alignment horizontal="center" vertical="center" textRotation="180"/>
    </xf>
    <xf numFmtId="0" fontId="28" fillId="0" borderId="0" xfId="0" applyFont="1" applyAlignment="1">
      <alignment horizontal="center"/>
    </xf>
    <xf numFmtId="0" fontId="12" fillId="0" borderId="0" xfId="0" applyFont="1" applyAlignment="1" quotePrefix="1">
      <alignment horizontal="right" vertical="center" textRotation="180"/>
    </xf>
    <xf numFmtId="0" fontId="12" fillId="0" borderId="0" xfId="0" applyFont="1" applyAlignment="1">
      <alignment horizontal="right"/>
    </xf>
    <xf numFmtId="3" fontId="18" fillId="0" borderId="17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textRotation="180"/>
    </xf>
    <xf numFmtId="0" fontId="17" fillId="0" borderId="0" xfId="0" applyFont="1" applyAlignment="1" quotePrefix="1">
      <alignment horizontal="right" vertical="center" textRotation="180"/>
    </xf>
    <xf numFmtId="0" fontId="17" fillId="0" borderId="0" xfId="0" applyFont="1" applyAlignment="1">
      <alignment horizontal="right"/>
    </xf>
    <xf numFmtId="9" fontId="18" fillId="0" borderId="19" xfId="57" applyFont="1" applyBorder="1" applyAlignment="1">
      <alignment horizontal="center" vertical="center"/>
    </xf>
    <xf numFmtId="9" fontId="18" fillId="0" borderId="24" xfId="57" applyFont="1" applyBorder="1" applyAlignment="1">
      <alignment horizontal="center" vertical="center"/>
    </xf>
    <xf numFmtId="9" fontId="18" fillId="0" borderId="21" xfId="57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06" fillId="0" borderId="0" xfId="0" applyFont="1" applyAlignment="1" quotePrefix="1">
      <alignment horizontal="center" vertical="center" textRotation="180"/>
    </xf>
    <xf numFmtId="0" fontId="39" fillId="0" borderId="15" xfId="0" applyFont="1" applyBorder="1" applyAlignment="1">
      <alignment horizontal="center" vertical="center"/>
    </xf>
    <xf numFmtId="0" fontId="111" fillId="0" borderId="19" xfId="0" applyFont="1" applyBorder="1" applyAlignment="1">
      <alignment horizontal="center"/>
    </xf>
    <xf numFmtId="0" fontId="111" fillId="0" borderId="24" xfId="0" applyFont="1" applyBorder="1" applyAlignment="1">
      <alignment horizontal="center"/>
    </xf>
    <xf numFmtId="0" fontId="111" fillId="0" borderId="21" xfId="0" applyFont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5" fillId="0" borderId="20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2" fillId="0" borderId="17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5" fillId="0" borderId="0" xfId="0" applyFont="1" applyAlignment="1" quotePrefix="1">
      <alignment horizontal="center" vertical="center" textRotation="180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7" fillId="0" borderId="0" xfId="0" applyFont="1" applyAlignment="1">
      <alignment horizontal="right" vertical="center" textRotation="180"/>
    </xf>
    <xf numFmtId="0" fontId="17" fillId="0" borderId="13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7" fillId="0" borderId="0" xfId="0" applyFont="1" applyBorder="1" applyAlignment="1" quotePrefix="1">
      <alignment horizontal="center" vertical="center" textRotation="180"/>
    </xf>
    <xf numFmtId="3" fontId="15" fillId="0" borderId="20" xfId="0" applyNumberFormat="1" applyFont="1" applyBorder="1" applyAlignment="1">
      <alignment horizontal="center"/>
    </xf>
    <xf numFmtId="3" fontId="37" fillId="0" borderId="16" xfId="0" applyNumberFormat="1" applyFont="1" applyBorder="1" applyAlignment="1">
      <alignment horizontal="center"/>
    </xf>
    <xf numFmtId="3" fontId="34" fillId="0" borderId="17" xfId="0" applyNumberFormat="1" applyFont="1" applyBorder="1" applyAlignment="1">
      <alignment horizontal="center" vertical="center"/>
    </xf>
    <xf numFmtId="3" fontId="37" fillId="0" borderId="12" xfId="0" applyNumberFormat="1" applyFont="1" applyBorder="1" applyAlignment="1">
      <alignment vertical="center"/>
    </xf>
    <xf numFmtId="3" fontId="37" fillId="0" borderId="11" xfId="0" applyNumberFormat="1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7" fillId="0" borderId="22" xfId="0" applyNumberFormat="1" applyFont="1" applyBorder="1" applyAlignment="1">
      <alignment horizontal="right"/>
    </xf>
    <xf numFmtId="3" fontId="34" fillId="0" borderId="19" xfId="0" applyNumberFormat="1" applyFont="1" applyBorder="1" applyAlignment="1">
      <alignment horizontal="center"/>
    </xf>
    <xf numFmtId="3" fontId="34" fillId="0" borderId="2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34" fillId="0" borderId="17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vertical="center" wrapText="1"/>
    </xf>
    <xf numFmtId="3" fontId="37" fillId="0" borderId="11" xfId="0" applyNumberFormat="1" applyFont="1" applyBorder="1" applyAlignment="1">
      <alignment vertical="center" wrapText="1"/>
    </xf>
    <xf numFmtId="0" fontId="35" fillId="0" borderId="18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3" fontId="34" fillId="0" borderId="20" xfId="0" applyNumberFormat="1" applyFont="1" applyBorder="1" applyAlignment="1">
      <alignment horizontal="center"/>
    </xf>
    <xf numFmtId="3" fontId="48" fillId="0" borderId="16" xfId="0" applyNumberFormat="1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166" fontId="15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%20Qtr309\Indicator%20Qtr209\Book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INDICATOR\2008\Qr208\indicator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0"/>
      <sheetName val="Table 10 cont'd"/>
      <sheetName val="Table 10 cont'd(sec 7-9)"/>
      <sheetName val="Table 3"/>
      <sheetName val="Table 3 cont'd"/>
    </sheetNames>
    <sheetDataSet>
      <sheetData sheetId="2">
        <row r="6">
          <cell r="I6">
            <v>5610</v>
          </cell>
        </row>
        <row r="16">
          <cell r="I16">
            <v>1952</v>
          </cell>
        </row>
        <row r="26">
          <cell r="I26">
            <v>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1"/>
      <sheetName val="Table 12"/>
      <sheetName val="Table 13"/>
      <sheetName val="Table 13 cont'd"/>
      <sheetName val="Table 14"/>
      <sheetName val="Table 15&amp;16 "/>
    </sheetNames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zoomScalePageLayoutView="0" workbookViewId="0" topLeftCell="A1">
      <selection activeCell="L1" sqref="L1:L19"/>
    </sheetView>
  </sheetViews>
  <sheetFormatPr defaultColWidth="9.140625" defaultRowHeight="12.75"/>
  <cols>
    <col min="1" max="1" width="33.00390625" style="55" customWidth="1"/>
    <col min="2" max="2" width="10.8515625" style="55" customWidth="1"/>
    <col min="3" max="3" width="10.28125" style="55" customWidth="1"/>
    <col min="4" max="10" width="10.28125" style="61" customWidth="1"/>
    <col min="11" max="11" width="10.00390625" style="61" customWidth="1"/>
    <col min="12" max="12" width="6.140625" style="12" customWidth="1"/>
    <col min="13" max="16384" width="9.140625" style="55" customWidth="1"/>
  </cols>
  <sheetData>
    <row r="1" spans="1:12" ht="18" customHeight="1">
      <c r="A1" s="43" t="s">
        <v>393</v>
      </c>
      <c r="L1" s="490" t="s">
        <v>178</v>
      </c>
    </row>
    <row r="2" spans="5:12" ht="20.25" customHeight="1">
      <c r="E2" s="81"/>
      <c r="F2" s="81"/>
      <c r="G2" s="81"/>
      <c r="H2" s="81"/>
      <c r="J2" s="81"/>
      <c r="K2" s="81" t="s">
        <v>257</v>
      </c>
      <c r="L2" s="491"/>
    </row>
    <row r="3" spans="1:12" ht="24" customHeight="1">
      <c r="A3" s="56"/>
      <c r="B3" s="488" t="s">
        <v>255</v>
      </c>
      <c r="C3" s="488" t="s">
        <v>237</v>
      </c>
      <c r="D3" s="492" t="s">
        <v>237</v>
      </c>
      <c r="E3" s="493"/>
      <c r="F3" s="493"/>
      <c r="G3" s="493"/>
      <c r="H3" s="494"/>
      <c r="I3" s="492" t="s">
        <v>392</v>
      </c>
      <c r="J3" s="493"/>
      <c r="K3" s="494"/>
      <c r="L3" s="491"/>
    </row>
    <row r="4" spans="1:12" ht="45" customHeight="1">
      <c r="A4" s="57" t="s">
        <v>9</v>
      </c>
      <c r="B4" s="489"/>
      <c r="C4" s="489"/>
      <c r="D4" s="53" t="s">
        <v>0</v>
      </c>
      <c r="E4" s="53" t="s">
        <v>1</v>
      </c>
      <c r="F4" s="474" t="s">
        <v>412</v>
      </c>
      <c r="G4" s="64" t="s">
        <v>2</v>
      </c>
      <c r="H4" s="64" t="s">
        <v>3</v>
      </c>
      <c r="I4" s="53" t="s">
        <v>0</v>
      </c>
      <c r="J4" s="53" t="s">
        <v>1</v>
      </c>
      <c r="K4" s="475" t="s">
        <v>412</v>
      </c>
      <c r="L4" s="491"/>
    </row>
    <row r="5" spans="1:12" ht="36" customHeight="1">
      <c r="A5" s="58" t="s">
        <v>4</v>
      </c>
      <c r="B5" s="222">
        <v>59015</v>
      </c>
      <c r="C5" s="222">
        <v>56265</v>
      </c>
      <c r="D5" s="222">
        <f>D6+D7</f>
        <v>13006</v>
      </c>
      <c r="E5" s="278">
        <f>E6+E7</f>
        <v>13550</v>
      </c>
      <c r="F5" s="278">
        <f>D5+E5</f>
        <v>26556</v>
      </c>
      <c r="G5" s="278">
        <v>15078</v>
      </c>
      <c r="H5" s="278">
        <v>14631</v>
      </c>
      <c r="I5" s="278">
        <f>I6+I7</f>
        <v>12466</v>
      </c>
      <c r="J5" s="278">
        <f>J6+J7</f>
        <v>15645</v>
      </c>
      <c r="K5" s="222">
        <f>I5+J5</f>
        <v>28111</v>
      </c>
      <c r="L5" s="491"/>
    </row>
    <row r="6" spans="1:12" ht="36" customHeight="1">
      <c r="A6" s="59" t="s">
        <v>5</v>
      </c>
      <c r="B6" s="225">
        <v>46427</v>
      </c>
      <c r="C6" s="225">
        <v>45845</v>
      </c>
      <c r="D6" s="225">
        <v>10735</v>
      </c>
      <c r="E6" s="225">
        <v>10976</v>
      </c>
      <c r="F6" s="225">
        <f aca="true" t="shared" si="0" ref="F6:F16">D6+E6</f>
        <v>21711</v>
      </c>
      <c r="G6" s="225">
        <v>12398</v>
      </c>
      <c r="H6" s="225">
        <v>11736</v>
      </c>
      <c r="I6" s="225">
        <v>9795</v>
      </c>
      <c r="J6" s="225">
        <v>13086</v>
      </c>
      <c r="K6" s="225">
        <f>I6+J6</f>
        <v>22881</v>
      </c>
      <c r="L6" s="491"/>
    </row>
    <row r="7" spans="1:12" ht="36" customHeight="1">
      <c r="A7" s="59" t="s">
        <v>124</v>
      </c>
      <c r="B7" s="225">
        <v>12588</v>
      </c>
      <c r="C7" s="225">
        <v>10420</v>
      </c>
      <c r="D7" s="225">
        <v>2271</v>
      </c>
      <c r="E7" s="225">
        <v>2574</v>
      </c>
      <c r="F7" s="225">
        <f t="shared" si="0"/>
        <v>4845</v>
      </c>
      <c r="G7" s="225">
        <v>2680</v>
      </c>
      <c r="H7" s="225">
        <v>2895</v>
      </c>
      <c r="I7" s="225">
        <v>2671</v>
      </c>
      <c r="J7" s="225">
        <v>2559</v>
      </c>
      <c r="K7" s="225">
        <f>I7+J7</f>
        <v>5230</v>
      </c>
      <c r="L7" s="491"/>
    </row>
    <row r="8" spans="1:12" ht="36" customHeight="1">
      <c r="A8" s="58" t="s">
        <v>108</v>
      </c>
      <c r="B8" s="224">
        <v>8955</v>
      </c>
      <c r="C8" s="224">
        <v>5519</v>
      </c>
      <c r="D8" s="224">
        <v>1256</v>
      </c>
      <c r="E8" s="224">
        <v>1164</v>
      </c>
      <c r="F8" s="224">
        <f t="shared" si="0"/>
        <v>2420</v>
      </c>
      <c r="G8" s="224">
        <v>1133</v>
      </c>
      <c r="H8" s="224">
        <v>1966</v>
      </c>
      <c r="I8" s="224">
        <v>1691</v>
      </c>
      <c r="J8" s="224">
        <v>1659</v>
      </c>
      <c r="K8" s="224">
        <f>I8+J8</f>
        <v>3350</v>
      </c>
      <c r="L8" s="491"/>
    </row>
    <row r="9" spans="1:12" s="61" customFormat="1" ht="36" customHeight="1">
      <c r="A9" s="60" t="s">
        <v>6</v>
      </c>
      <c r="B9" s="222">
        <v>67970</v>
      </c>
      <c r="C9" s="222">
        <v>61784</v>
      </c>
      <c r="D9" s="222">
        <f>D5+D8</f>
        <v>14262</v>
      </c>
      <c r="E9" s="222">
        <f>E5+E8</f>
        <v>14714</v>
      </c>
      <c r="F9" s="222">
        <f t="shared" si="0"/>
        <v>28976</v>
      </c>
      <c r="G9" s="222">
        <v>16211</v>
      </c>
      <c r="H9" s="222">
        <v>16597</v>
      </c>
      <c r="I9" s="222">
        <f>I5+I8</f>
        <v>14157</v>
      </c>
      <c r="J9" s="222">
        <f>J5+J8</f>
        <v>17304</v>
      </c>
      <c r="K9" s="222">
        <f>I9+J9</f>
        <v>31461</v>
      </c>
      <c r="L9" s="491"/>
    </row>
    <row r="10" spans="1:12" s="61" customFormat="1" ht="15" customHeight="1">
      <c r="A10" s="59" t="s">
        <v>109</v>
      </c>
      <c r="B10" s="76"/>
      <c r="C10" s="76"/>
      <c r="D10" s="137"/>
      <c r="E10" s="137"/>
      <c r="F10" s="137"/>
      <c r="G10" s="137"/>
      <c r="H10" s="137"/>
      <c r="I10" s="137"/>
      <c r="J10" s="137"/>
      <c r="K10" s="137"/>
      <c r="L10" s="491"/>
    </row>
    <row r="11" spans="1:12" s="61" customFormat="1" ht="25.5" customHeight="1">
      <c r="A11" s="59" t="s">
        <v>207</v>
      </c>
      <c r="B11" s="225">
        <v>35080</v>
      </c>
      <c r="C11" s="225">
        <v>36066</v>
      </c>
      <c r="D11" s="225">
        <v>7885</v>
      </c>
      <c r="E11" s="225">
        <v>9682</v>
      </c>
      <c r="F11" s="225">
        <f t="shared" si="0"/>
        <v>17567</v>
      </c>
      <c r="G11" s="225">
        <v>9088</v>
      </c>
      <c r="H11" s="225" t="s">
        <v>414</v>
      </c>
      <c r="I11" s="485">
        <f>8121+356</f>
        <v>8477</v>
      </c>
      <c r="J11" s="485">
        <f>9869+337</f>
        <v>10206</v>
      </c>
      <c r="K11" s="248">
        <f>I11+J11</f>
        <v>18683</v>
      </c>
      <c r="L11" s="491"/>
    </row>
    <row r="12" spans="1:12" s="61" customFormat="1" ht="36" customHeight="1">
      <c r="A12" s="58" t="s">
        <v>141</v>
      </c>
      <c r="B12" s="223">
        <v>132165</v>
      </c>
      <c r="C12" s="223">
        <v>118303</v>
      </c>
      <c r="D12" s="223">
        <v>25392</v>
      </c>
      <c r="E12" s="223">
        <v>28498</v>
      </c>
      <c r="F12" s="223">
        <f t="shared" si="0"/>
        <v>53890</v>
      </c>
      <c r="G12" s="223">
        <v>28912</v>
      </c>
      <c r="H12" s="223">
        <v>35501</v>
      </c>
      <c r="I12" s="486">
        <v>28803</v>
      </c>
      <c r="J12" s="486">
        <v>33971</v>
      </c>
      <c r="K12" s="249">
        <f>I12+J12</f>
        <v>62774</v>
      </c>
      <c r="L12" s="491"/>
    </row>
    <row r="13" spans="1:12" s="61" customFormat="1" ht="15.75" customHeight="1">
      <c r="A13" s="59" t="s">
        <v>109</v>
      </c>
      <c r="B13" s="76"/>
      <c r="C13" s="76"/>
      <c r="D13" s="76"/>
      <c r="E13" s="76"/>
      <c r="F13" s="76"/>
      <c r="G13" s="76"/>
      <c r="H13" s="76"/>
      <c r="I13" s="487"/>
      <c r="J13" s="487"/>
      <c r="K13" s="137"/>
      <c r="L13" s="491"/>
    </row>
    <row r="14" spans="1:12" s="61" customFormat="1" ht="26.25" customHeight="1">
      <c r="A14" s="59" t="s">
        <v>207</v>
      </c>
      <c r="B14" s="225">
        <v>20172</v>
      </c>
      <c r="C14" s="225">
        <v>18319</v>
      </c>
      <c r="D14" s="225">
        <v>3784</v>
      </c>
      <c r="E14" s="225">
        <v>4222</v>
      </c>
      <c r="F14" s="225">
        <f t="shared" si="0"/>
        <v>8006</v>
      </c>
      <c r="G14" s="225">
        <v>5072</v>
      </c>
      <c r="H14" s="225" t="s">
        <v>415</v>
      </c>
      <c r="I14" s="485">
        <f>4053+573</f>
        <v>4626</v>
      </c>
      <c r="J14" s="485">
        <f>4715+541</f>
        <v>5256</v>
      </c>
      <c r="K14" s="251">
        <f>I14+J14</f>
        <v>9882</v>
      </c>
      <c r="L14" s="491"/>
    </row>
    <row r="15" spans="1:12" s="61" customFormat="1" ht="36" customHeight="1">
      <c r="A15" s="62" t="s">
        <v>7</v>
      </c>
      <c r="B15" s="226">
        <v>200135</v>
      </c>
      <c r="C15" s="226">
        <v>180087</v>
      </c>
      <c r="D15" s="226">
        <f>D9+D12</f>
        <v>39654</v>
      </c>
      <c r="E15" s="226">
        <f>E9+E12</f>
        <v>43212</v>
      </c>
      <c r="F15" s="226">
        <f t="shared" si="0"/>
        <v>82866</v>
      </c>
      <c r="G15" s="226">
        <v>45123</v>
      </c>
      <c r="H15" s="226">
        <v>52098</v>
      </c>
      <c r="I15" s="226">
        <f>I9+I12</f>
        <v>42960</v>
      </c>
      <c r="J15" s="226">
        <f>J9+J12</f>
        <v>51275</v>
      </c>
      <c r="K15" s="226">
        <f>I15+J15</f>
        <v>94235</v>
      </c>
      <c r="L15" s="491"/>
    </row>
    <row r="16" spans="1:12" s="61" customFormat="1" ht="36" customHeight="1">
      <c r="A16" s="63" t="s">
        <v>8</v>
      </c>
      <c r="B16" s="226">
        <v>-64195</v>
      </c>
      <c r="C16" s="226">
        <v>-56519</v>
      </c>
      <c r="D16" s="226">
        <f>D9-D12</f>
        <v>-11130</v>
      </c>
      <c r="E16" s="226">
        <f>E9-E12</f>
        <v>-13784</v>
      </c>
      <c r="F16" s="226">
        <f t="shared" si="0"/>
        <v>-24914</v>
      </c>
      <c r="G16" s="226">
        <v>-12701</v>
      </c>
      <c r="H16" s="226">
        <v>-18904</v>
      </c>
      <c r="I16" s="226">
        <f>I9-I12</f>
        <v>-14646</v>
      </c>
      <c r="J16" s="226">
        <f>J9-J12</f>
        <v>-16667</v>
      </c>
      <c r="K16" s="226">
        <f>I16+J16</f>
        <v>-31313</v>
      </c>
      <c r="L16" s="491"/>
    </row>
    <row r="17" spans="1:12" ht="18.75" customHeight="1">
      <c r="A17" s="78" t="s">
        <v>194</v>
      </c>
      <c r="L17" s="491"/>
    </row>
    <row r="18" spans="1:12" ht="15.75">
      <c r="A18" s="78" t="s">
        <v>186</v>
      </c>
      <c r="L18" s="491"/>
    </row>
    <row r="19" ht="12.75">
      <c r="L19" s="491"/>
    </row>
  </sheetData>
  <sheetProtection/>
  <mergeCells count="5">
    <mergeCell ref="B3:B4"/>
    <mergeCell ref="L1:L19"/>
    <mergeCell ref="C3:C4"/>
    <mergeCell ref="I3:K3"/>
    <mergeCell ref="D3:H3"/>
  </mergeCells>
  <printOptions/>
  <pageMargins left="0.5" right="0.24" top="0.75" bottom="0" header="0.18" footer="0.28"/>
  <pageSetup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53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6.421875" style="3" customWidth="1"/>
    <col min="2" max="2" width="17.7109375" style="3" customWidth="1"/>
    <col min="3" max="3" width="12.140625" style="3" customWidth="1"/>
    <col min="4" max="4" width="11.421875" style="3" customWidth="1"/>
    <col min="5" max="12" width="14.57421875" style="45" customWidth="1"/>
    <col min="13" max="13" width="9.140625" style="3" customWidth="1"/>
    <col min="14" max="16384" width="9.140625" style="3" customWidth="1"/>
  </cols>
  <sheetData>
    <row r="1" spans="1:13" s="5" customFormat="1" ht="37.5" customHeight="1">
      <c r="A1" s="77" t="s">
        <v>422</v>
      </c>
      <c r="B1" s="355"/>
      <c r="C1" s="355"/>
      <c r="D1" s="355"/>
      <c r="E1" s="356"/>
      <c r="F1" s="356"/>
      <c r="G1" s="356"/>
      <c r="H1" s="356"/>
      <c r="I1" s="356"/>
      <c r="J1" s="356"/>
      <c r="K1" s="356"/>
      <c r="L1" s="356"/>
      <c r="M1" s="495" t="s">
        <v>235</v>
      </c>
    </row>
    <row r="2" spans="1:13" ht="15.75" customHeight="1">
      <c r="A2" s="122"/>
      <c r="B2" s="55"/>
      <c r="C2" s="55"/>
      <c r="D2" s="55"/>
      <c r="E2" s="357"/>
      <c r="F2" s="357"/>
      <c r="G2" s="357"/>
      <c r="H2" s="357"/>
      <c r="I2" s="357"/>
      <c r="L2" s="357" t="s">
        <v>383</v>
      </c>
      <c r="M2" s="495"/>
    </row>
    <row r="3" spans="1:13" s="271" customFormat="1" ht="18.75" customHeight="1">
      <c r="A3" s="516" t="s">
        <v>10</v>
      </c>
      <c r="B3" s="517"/>
      <c r="C3" s="520" t="s">
        <v>423</v>
      </c>
      <c r="D3" s="520" t="s">
        <v>416</v>
      </c>
      <c r="E3" s="526" t="s">
        <v>416</v>
      </c>
      <c r="F3" s="527"/>
      <c r="G3" s="527"/>
      <c r="H3" s="527"/>
      <c r="I3" s="528"/>
      <c r="J3" s="523" t="s">
        <v>424</v>
      </c>
      <c r="K3" s="524"/>
      <c r="L3" s="525"/>
      <c r="M3" s="495"/>
    </row>
    <row r="4" spans="1:13" s="271" customFormat="1" ht="14.25" customHeight="1">
      <c r="A4" s="518"/>
      <c r="B4" s="519"/>
      <c r="C4" s="521"/>
      <c r="D4" s="522"/>
      <c r="E4" s="272" t="s">
        <v>0</v>
      </c>
      <c r="F4" s="272" t="s">
        <v>1</v>
      </c>
      <c r="G4" s="481" t="s">
        <v>412</v>
      </c>
      <c r="H4" s="273" t="s">
        <v>2</v>
      </c>
      <c r="I4" s="273" t="s">
        <v>3</v>
      </c>
      <c r="J4" s="272" t="s">
        <v>0</v>
      </c>
      <c r="K4" s="272" t="s">
        <v>1</v>
      </c>
      <c r="L4" s="481" t="s">
        <v>412</v>
      </c>
      <c r="M4" s="495"/>
    </row>
    <row r="5" spans="1:13" ht="13.5" customHeight="1">
      <c r="A5" s="94"/>
      <c r="B5" s="358" t="s">
        <v>152</v>
      </c>
      <c r="C5" s="282">
        <v>59015</v>
      </c>
      <c r="D5" s="282">
        <v>56265</v>
      </c>
      <c r="E5" s="282">
        <f aca="true" t="shared" si="0" ref="E5:K5">E6+E19+E30+E42+E47</f>
        <v>13006</v>
      </c>
      <c r="F5" s="282">
        <f t="shared" si="0"/>
        <v>13550</v>
      </c>
      <c r="G5" s="282">
        <f t="shared" si="0"/>
        <v>26556</v>
      </c>
      <c r="H5" s="282">
        <f t="shared" si="0"/>
        <v>15078</v>
      </c>
      <c r="I5" s="282">
        <f t="shared" si="0"/>
        <v>14631</v>
      </c>
      <c r="J5" s="282">
        <f t="shared" si="0"/>
        <v>12466</v>
      </c>
      <c r="K5" s="282">
        <f t="shared" si="0"/>
        <v>15645</v>
      </c>
      <c r="L5" s="282">
        <f>J5+K5</f>
        <v>28111</v>
      </c>
      <c r="M5" s="495"/>
    </row>
    <row r="6" spans="1:13" ht="12" customHeight="1">
      <c r="A6" s="94" t="s">
        <v>125</v>
      </c>
      <c r="B6" s="130"/>
      <c r="C6" s="359">
        <v>40136</v>
      </c>
      <c r="D6" s="359">
        <v>37429</v>
      </c>
      <c r="E6" s="359">
        <v>9159</v>
      </c>
      <c r="F6" s="359">
        <v>8739</v>
      </c>
      <c r="G6" s="359">
        <f>E6+F6</f>
        <v>17898</v>
      </c>
      <c r="H6" s="359">
        <v>9968</v>
      </c>
      <c r="I6" s="359">
        <v>9563</v>
      </c>
      <c r="J6" s="359">
        <v>7611</v>
      </c>
      <c r="K6" s="359">
        <v>10323</v>
      </c>
      <c r="L6" s="359">
        <f>J6+K6</f>
        <v>17934</v>
      </c>
      <c r="M6" s="495"/>
    </row>
    <row r="7" spans="1:13" ht="12" customHeight="1">
      <c r="A7" s="94"/>
      <c r="B7" s="130" t="s">
        <v>38</v>
      </c>
      <c r="C7" s="360">
        <v>213</v>
      </c>
      <c r="D7" s="360">
        <v>318</v>
      </c>
      <c r="E7" s="360">
        <v>75</v>
      </c>
      <c r="F7" s="361">
        <v>82</v>
      </c>
      <c r="G7" s="361">
        <f aca="true" t="shared" si="1" ref="G7:G40">E7+F7</f>
        <v>157</v>
      </c>
      <c r="H7" s="360">
        <v>89</v>
      </c>
      <c r="I7" s="360">
        <v>72</v>
      </c>
      <c r="J7" s="360">
        <v>65</v>
      </c>
      <c r="K7" s="360">
        <v>78</v>
      </c>
      <c r="L7" s="360">
        <f aca="true" t="shared" si="2" ref="L7:L17">J7+K7</f>
        <v>143</v>
      </c>
      <c r="M7" s="495"/>
    </row>
    <row r="8" spans="1:13" ht="12" customHeight="1">
      <c r="A8" s="362"/>
      <c r="B8" s="130" t="s">
        <v>11</v>
      </c>
      <c r="C8" s="360">
        <v>1945</v>
      </c>
      <c r="D8" s="360">
        <v>1454</v>
      </c>
      <c r="E8" s="360">
        <v>334</v>
      </c>
      <c r="F8" s="361">
        <v>402</v>
      </c>
      <c r="G8" s="361">
        <f t="shared" si="1"/>
        <v>736</v>
      </c>
      <c r="H8" s="360">
        <v>384</v>
      </c>
      <c r="I8" s="360">
        <v>334</v>
      </c>
      <c r="J8" s="360">
        <v>251</v>
      </c>
      <c r="K8" s="360">
        <v>397</v>
      </c>
      <c r="L8" s="360">
        <f t="shared" si="2"/>
        <v>648</v>
      </c>
      <c r="M8" s="495"/>
    </row>
    <row r="9" spans="1:13" ht="12" customHeight="1">
      <c r="A9" s="362"/>
      <c r="B9" s="130" t="s">
        <v>245</v>
      </c>
      <c r="C9" s="360">
        <v>340</v>
      </c>
      <c r="D9" s="360">
        <v>325</v>
      </c>
      <c r="E9" s="360">
        <v>62</v>
      </c>
      <c r="F9" s="361">
        <v>105</v>
      </c>
      <c r="G9" s="361">
        <f t="shared" si="1"/>
        <v>167</v>
      </c>
      <c r="H9" s="360">
        <v>51</v>
      </c>
      <c r="I9" s="360">
        <v>107</v>
      </c>
      <c r="J9" s="360">
        <v>31</v>
      </c>
      <c r="K9" s="360">
        <v>66</v>
      </c>
      <c r="L9" s="360">
        <f t="shared" si="2"/>
        <v>97</v>
      </c>
      <c r="M9" s="495"/>
    </row>
    <row r="10" spans="1:13" ht="12" customHeight="1">
      <c r="A10" s="362"/>
      <c r="B10" s="130" t="s">
        <v>12</v>
      </c>
      <c r="C10" s="360">
        <v>7915</v>
      </c>
      <c r="D10" s="360">
        <v>9336</v>
      </c>
      <c r="E10" s="360">
        <v>1584</v>
      </c>
      <c r="F10" s="361">
        <v>2186</v>
      </c>
      <c r="G10" s="361">
        <f t="shared" si="1"/>
        <v>3770</v>
      </c>
      <c r="H10" s="360">
        <v>2971</v>
      </c>
      <c r="I10" s="360">
        <v>2595</v>
      </c>
      <c r="J10" s="360">
        <v>1845</v>
      </c>
      <c r="K10" s="360">
        <v>3133</v>
      </c>
      <c r="L10" s="360">
        <f t="shared" si="2"/>
        <v>4978</v>
      </c>
      <c r="M10" s="495"/>
    </row>
    <row r="11" spans="1:13" ht="12" customHeight="1">
      <c r="A11" s="362"/>
      <c r="B11" s="130" t="s">
        <v>13</v>
      </c>
      <c r="C11" s="360">
        <v>1695</v>
      </c>
      <c r="D11" s="360">
        <v>1335</v>
      </c>
      <c r="E11" s="360">
        <v>302</v>
      </c>
      <c r="F11" s="361">
        <v>366</v>
      </c>
      <c r="G11" s="361">
        <f t="shared" si="1"/>
        <v>668</v>
      </c>
      <c r="H11" s="360">
        <v>394</v>
      </c>
      <c r="I11" s="360">
        <v>273</v>
      </c>
      <c r="J11" s="360">
        <v>317</v>
      </c>
      <c r="K11" s="360">
        <v>291</v>
      </c>
      <c r="L11" s="360">
        <f t="shared" si="2"/>
        <v>608</v>
      </c>
      <c r="M11" s="495"/>
    </row>
    <row r="12" spans="1:13" ht="12" customHeight="1">
      <c r="A12" s="362"/>
      <c r="B12" s="130" t="s">
        <v>14</v>
      </c>
      <c r="C12" s="360">
        <v>2686</v>
      </c>
      <c r="D12" s="360">
        <v>3119</v>
      </c>
      <c r="E12" s="360">
        <v>978</v>
      </c>
      <c r="F12" s="361">
        <v>783</v>
      </c>
      <c r="G12" s="361">
        <f t="shared" si="1"/>
        <v>1761</v>
      </c>
      <c r="H12" s="360">
        <v>529</v>
      </c>
      <c r="I12" s="360">
        <v>829</v>
      </c>
      <c r="J12" s="360">
        <v>723</v>
      </c>
      <c r="K12" s="360">
        <v>1207</v>
      </c>
      <c r="L12" s="360">
        <f t="shared" si="2"/>
        <v>1930</v>
      </c>
      <c r="M12" s="495"/>
    </row>
    <row r="13" spans="1:13" ht="12" customHeight="1">
      <c r="A13" s="362"/>
      <c r="B13" s="130" t="s">
        <v>15</v>
      </c>
      <c r="C13" s="360">
        <v>801</v>
      </c>
      <c r="D13" s="360">
        <v>829</v>
      </c>
      <c r="E13" s="360">
        <v>154</v>
      </c>
      <c r="F13" s="361">
        <v>192</v>
      </c>
      <c r="G13" s="361">
        <f t="shared" si="1"/>
        <v>346</v>
      </c>
      <c r="H13" s="360">
        <v>248</v>
      </c>
      <c r="I13" s="360">
        <v>235</v>
      </c>
      <c r="J13" s="360">
        <v>174</v>
      </c>
      <c r="K13" s="360">
        <v>135</v>
      </c>
      <c r="L13" s="360">
        <f t="shared" si="2"/>
        <v>309</v>
      </c>
      <c r="M13" s="495"/>
    </row>
    <row r="14" spans="1:13" ht="12" customHeight="1">
      <c r="A14" s="362"/>
      <c r="B14" s="130" t="s">
        <v>16</v>
      </c>
      <c r="C14" s="360">
        <v>731</v>
      </c>
      <c r="D14" s="360">
        <v>1432</v>
      </c>
      <c r="E14" s="360">
        <v>114</v>
      </c>
      <c r="F14" s="361">
        <v>117</v>
      </c>
      <c r="G14" s="361">
        <f t="shared" si="1"/>
        <v>231</v>
      </c>
      <c r="H14" s="360">
        <v>1124</v>
      </c>
      <c r="I14" s="360">
        <v>77</v>
      </c>
      <c r="J14" s="360">
        <v>75</v>
      </c>
      <c r="K14" s="360">
        <v>68</v>
      </c>
      <c r="L14" s="360">
        <f t="shared" si="2"/>
        <v>143</v>
      </c>
      <c r="M14" s="495"/>
    </row>
    <row r="15" spans="1:13" ht="12" customHeight="1">
      <c r="A15" s="362"/>
      <c r="B15" s="130" t="s">
        <v>19</v>
      </c>
      <c r="C15" s="360">
        <v>1902</v>
      </c>
      <c r="D15" s="360">
        <v>2574</v>
      </c>
      <c r="E15" s="360">
        <v>696</v>
      </c>
      <c r="F15" s="361">
        <v>676</v>
      </c>
      <c r="G15" s="361">
        <f t="shared" si="1"/>
        <v>1372</v>
      </c>
      <c r="H15" s="360">
        <v>634</v>
      </c>
      <c r="I15" s="360">
        <v>568</v>
      </c>
      <c r="J15" s="360">
        <v>778</v>
      </c>
      <c r="K15" s="360">
        <v>833</v>
      </c>
      <c r="L15" s="360">
        <f t="shared" si="2"/>
        <v>1611</v>
      </c>
      <c r="M15" s="495"/>
    </row>
    <row r="16" spans="1:13" ht="12" customHeight="1">
      <c r="A16" s="362"/>
      <c r="B16" s="130" t="s">
        <v>31</v>
      </c>
      <c r="C16" s="360">
        <v>933</v>
      </c>
      <c r="D16" s="360">
        <v>760</v>
      </c>
      <c r="E16" s="360">
        <v>194</v>
      </c>
      <c r="F16" s="361">
        <v>195</v>
      </c>
      <c r="G16" s="361">
        <f t="shared" si="1"/>
        <v>389</v>
      </c>
      <c r="H16" s="360">
        <v>127</v>
      </c>
      <c r="I16" s="360">
        <v>244</v>
      </c>
      <c r="J16" s="360">
        <v>238</v>
      </c>
      <c r="K16" s="360">
        <v>255</v>
      </c>
      <c r="L16" s="360">
        <f t="shared" si="2"/>
        <v>493</v>
      </c>
      <c r="M16" s="495"/>
    </row>
    <row r="17" spans="1:13" ht="12" customHeight="1">
      <c r="A17" s="362"/>
      <c r="B17" s="130" t="s">
        <v>18</v>
      </c>
      <c r="C17" s="360">
        <v>20134</v>
      </c>
      <c r="D17" s="360">
        <v>15170</v>
      </c>
      <c r="E17" s="360">
        <v>4522</v>
      </c>
      <c r="F17" s="361">
        <v>3454</v>
      </c>
      <c r="G17" s="361">
        <f t="shared" si="1"/>
        <v>7976</v>
      </c>
      <c r="H17" s="360">
        <v>3162</v>
      </c>
      <c r="I17" s="360">
        <v>4032</v>
      </c>
      <c r="J17" s="360">
        <v>2843</v>
      </c>
      <c r="K17" s="360">
        <v>3450</v>
      </c>
      <c r="L17" s="360">
        <f t="shared" si="2"/>
        <v>6293</v>
      </c>
      <c r="M17" s="495"/>
    </row>
    <row r="18" spans="1:13" ht="12" customHeight="1">
      <c r="A18" s="362"/>
      <c r="B18" s="363" t="s">
        <v>20</v>
      </c>
      <c r="C18" s="360">
        <v>841</v>
      </c>
      <c r="D18" s="360">
        <v>777</v>
      </c>
      <c r="E18" s="360">
        <f aca="true" t="shared" si="3" ref="E18:L18">E6-SUM(E7:E17)</f>
        <v>144</v>
      </c>
      <c r="F18" s="361">
        <f t="shared" si="3"/>
        <v>181</v>
      </c>
      <c r="G18" s="361">
        <f t="shared" si="3"/>
        <v>325</v>
      </c>
      <c r="H18" s="361">
        <f t="shared" si="3"/>
        <v>255</v>
      </c>
      <c r="I18" s="361">
        <f t="shared" si="3"/>
        <v>197</v>
      </c>
      <c r="J18" s="360">
        <f t="shared" si="3"/>
        <v>271</v>
      </c>
      <c r="K18" s="360">
        <f t="shared" si="3"/>
        <v>410</v>
      </c>
      <c r="L18" s="360">
        <f t="shared" si="3"/>
        <v>681</v>
      </c>
      <c r="M18" s="495"/>
    </row>
    <row r="19" spans="1:13" ht="12" customHeight="1">
      <c r="A19" s="94" t="s">
        <v>126</v>
      </c>
      <c r="B19" s="363"/>
      <c r="C19" s="364">
        <v>4412</v>
      </c>
      <c r="D19" s="364">
        <v>2910</v>
      </c>
      <c r="E19" s="364">
        <v>507</v>
      </c>
      <c r="F19" s="364">
        <v>701</v>
      </c>
      <c r="G19" s="364">
        <f t="shared" si="1"/>
        <v>1208</v>
      </c>
      <c r="H19" s="364">
        <v>847</v>
      </c>
      <c r="I19" s="364">
        <v>855</v>
      </c>
      <c r="J19" s="364">
        <v>1089</v>
      </c>
      <c r="K19" s="364">
        <v>942</v>
      </c>
      <c r="L19" s="364">
        <f aca="true" t="shared" si="4" ref="L19:L28">J19+K19</f>
        <v>2031</v>
      </c>
      <c r="M19" s="495"/>
    </row>
    <row r="20" spans="1:13" ht="12" customHeight="1">
      <c r="A20" s="94"/>
      <c r="B20" s="363" t="s">
        <v>147</v>
      </c>
      <c r="C20" s="360">
        <v>267</v>
      </c>
      <c r="D20" s="360">
        <v>203</v>
      </c>
      <c r="E20" s="365">
        <v>14</v>
      </c>
      <c r="F20" s="366">
        <v>54</v>
      </c>
      <c r="G20" s="366">
        <f t="shared" si="1"/>
        <v>68</v>
      </c>
      <c r="H20" s="366">
        <v>72</v>
      </c>
      <c r="I20" s="366">
        <v>63</v>
      </c>
      <c r="J20" s="360">
        <v>44</v>
      </c>
      <c r="K20" s="360">
        <v>25</v>
      </c>
      <c r="L20" s="360">
        <f t="shared" si="4"/>
        <v>69</v>
      </c>
      <c r="M20" s="495"/>
    </row>
    <row r="21" spans="1:13" ht="12" customHeight="1">
      <c r="A21" s="362"/>
      <c r="B21" s="363" t="s">
        <v>425</v>
      </c>
      <c r="C21" s="360">
        <v>143</v>
      </c>
      <c r="D21" s="360">
        <v>253</v>
      </c>
      <c r="E21" s="365">
        <v>33</v>
      </c>
      <c r="F21" s="366">
        <v>53</v>
      </c>
      <c r="G21" s="366">
        <f t="shared" si="1"/>
        <v>86</v>
      </c>
      <c r="H21" s="366">
        <v>78</v>
      </c>
      <c r="I21" s="366">
        <v>89</v>
      </c>
      <c r="J21" s="360">
        <v>24</v>
      </c>
      <c r="K21" s="360">
        <v>56</v>
      </c>
      <c r="L21" s="360">
        <f t="shared" si="4"/>
        <v>80</v>
      </c>
      <c r="M21" s="495"/>
    </row>
    <row r="22" spans="1:13" ht="12" customHeight="1">
      <c r="A22" s="362"/>
      <c r="B22" s="363" t="s">
        <v>23</v>
      </c>
      <c r="C22" s="360">
        <v>479</v>
      </c>
      <c r="D22" s="360">
        <v>329</v>
      </c>
      <c r="E22" s="365">
        <v>64</v>
      </c>
      <c r="F22" s="366">
        <v>100</v>
      </c>
      <c r="G22" s="366">
        <f t="shared" si="1"/>
        <v>164</v>
      </c>
      <c r="H22" s="366">
        <v>85</v>
      </c>
      <c r="I22" s="366">
        <v>80</v>
      </c>
      <c r="J22" s="360">
        <v>197</v>
      </c>
      <c r="K22" s="360">
        <v>129</v>
      </c>
      <c r="L22" s="360">
        <f t="shared" si="4"/>
        <v>326</v>
      </c>
      <c r="M22" s="495"/>
    </row>
    <row r="23" spans="1:13" ht="12" customHeight="1">
      <c r="A23" s="362"/>
      <c r="B23" s="363" t="s">
        <v>30</v>
      </c>
      <c r="C23" s="360">
        <v>250</v>
      </c>
      <c r="D23" s="360">
        <v>320</v>
      </c>
      <c r="E23" s="365">
        <v>42</v>
      </c>
      <c r="F23" s="366">
        <v>92</v>
      </c>
      <c r="G23" s="366">
        <f t="shared" si="1"/>
        <v>134</v>
      </c>
      <c r="H23" s="366">
        <v>74</v>
      </c>
      <c r="I23" s="366">
        <v>112</v>
      </c>
      <c r="J23" s="360">
        <v>233</v>
      </c>
      <c r="K23" s="360">
        <v>88</v>
      </c>
      <c r="L23" s="360">
        <f t="shared" si="4"/>
        <v>321</v>
      </c>
      <c r="M23" s="495"/>
    </row>
    <row r="24" spans="1:13" ht="12" customHeight="1">
      <c r="A24" s="362"/>
      <c r="B24" s="363" t="s">
        <v>222</v>
      </c>
      <c r="C24" s="360">
        <v>164</v>
      </c>
      <c r="D24" s="360">
        <v>198</v>
      </c>
      <c r="E24" s="365">
        <v>27</v>
      </c>
      <c r="F24" s="366">
        <v>36</v>
      </c>
      <c r="G24" s="366">
        <f t="shared" si="1"/>
        <v>63</v>
      </c>
      <c r="H24" s="366">
        <v>69</v>
      </c>
      <c r="I24" s="366">
        <v>66</v>
      </c>
      <c r="J24" s="360">
        <v>52</v>
      </c>
      <c r="K24" s="360">
        <v>95</v>
      </c>
      <c r="L24" s="360">
        <f t="shared" si="4"/>
        <v>147</v>
      </c>
      <c r="M24" s="495"/>
    </row>
    <row r="25" spans="1:13" ht="12" customHeight="1">
      <c r="A25" s="362"/>
      <c r="B25" s="363" t="s">
        <v>248</v>
      </c>
      <c r="C25" s="360">
        <v>133</v>
      </c>
      <c r="D25" s="360">
        <v>169</v>
      </c>
      <c r="E25" s="365">
        <v>40</v>
      </c>
      <c r="F25" s="366">
        <v>78</v>
      </c>
      <c r="G25" s="366">
        <f t="shared" si="1"/>
        <v>118</v>
      </c>
      <c r="H25" s="366">
        <v>1</v>
      </c>
      <c r="I25" s="366">
        <v>50</v>
      </c>
      <c r="J25" s="360">
        <v>24</v>
      </c>
      <c r="K25" s="360">
        <v>53</v>
      </c>
      <c r="L25" s="360">
        <f t="shared" si="4"/>
        <v>77</v>
      </c>
      <c r="M25" s="495"/>
    </row>
    <row r="26" spans="1:13" ht="12" customHeight="1">
      <c r="A26" s="362"/>
      <c r="B26" s="363" t="s">
        <v>26</v>
      </c>
      <c r="C26" s="360">
        <v>242</v>
      </c>
      <c r="D26" s="360">
        <v>322</v>
      </c>
      <c r="E26" s="365">
        <v>28</v>
      </c>
      <c r="F26" s="366">
        <v>57</v>
      </c>
      <c r="G26" s="366">
        <f t="shared" si="1"/>
        <v>85</v>
      </c>
      <c r="H26" s="366">
        <v>101</v>
      </c>
      <c r="I26" s="366">
        <v>136</v>
      </c>
      <c r="J26" s="360">
        <v>101</v>
      </c>
      <c r="K26" s="360">
        <v>106</v>
      </c>
      <c r="L26" s="360">
        <f t="shared" si="4"/>
        <v>207</v>
      </c>
      <c r="M26" s="495"/>
    </row>
    <row r="27" spans="1:13" ht="12" customHeight="1">
      <c r="A27" s="362"/>
      <c r="B27" s="363" t="s">
        <v>223</v>
      </c>
      <c r="C27" s="360">
        <v>415</v>
      </c>
      <c r="D27" s="360">
        <v>228</v>
      </c>
      <c r="E27" s="365">
        <v>68</v>
      </c>
      <c r="F27" s="366">
        <v>38</v>
      </c>
      <c r="G27" s="366">
        <f t="shared" si="1"/>
        <v>106</v>
      </c>
      <c r="H27" s="366">
        <v>47</v>
      </c>
      <c r="I27" s="366">
        <v>75</v>
      </c>
      <c r="J27" s="360">
        <v>91</v>
      </c>
      <c r="K27" s="360">
        <v>104</v>
      </c>
      <c r="L27" s="360">
        <f t="shared" si="4"/>
        <v>195</v>
      </c>
      <c r="M27" s="495"/>
    </row>
    <row r="28" spans="1:13" ht="12" customHeight="1">
      <c r="A28" s="362"/>
      <c r="B28" s="363" t="s">
        <v>65</v>
      </c>
      <c r="C28" s="360">
        <v>1820</v>
      </c>
      <c r="D28" s="360">
        <v>184</v>
      </c>
      <c r="E28" s="365">
        <v>31</v>
      </c>
      <c r="F28" s="366">
        <v>55</v>
      </c>
      <c r="G28" s="366">
        <f t="shared" si="1"/>
        <v>86</v>
      </c>
      <c r="H28" s="366">
        <v>50</v>
      </c>
      <c r="I28" s="366">
        <v>48</v>
      </c>
      <c r="J28" s="360">
        <v>54</v>
      </c>
      <c r="K28" s="360">
        <v>131</v>
      </c>
      <c r="L28" s="360">
        <f t="shared" si="4"/>
        <v>185</v>
      </c>
      <c r="M28" s="495"/>
    </row>
    <row r="29" spans="1:13" ht="12" customHeight="1">
      <c r="A29" s="362"/>
      <c r="B29" s="363" t="s">
        <v>20</v>
      </c>
      <c r="C29" s="360">
        <v>499</v>
      </c>
      <c r="D29" s="360">
        <v>704</v>
      </c>
      <c r="E29" s="367">
        <f aca="true" t="shared" si="5" ref="E29:L29">E19-SUM(E20:E28)</f>
        <v>160</v>
      </c>
      <c r="F29" s="366">
        <f t="shared" si="5"/>
        <v>138</v>
      </c>
      <c r="G29" s="366">
        <f t="shared" si="5"/>
        <v>298</v>
      </c>
      <c r="H29" s="366">
        <f t="shared" si="5"/>
        <v>270</v>
      </c>
      <c r="I29" s="366">
        <f t="shared" si="5"/>
        <v>136</v>
      </c>
      <c r="J29" s="360">
        <f t="shared" si="5"/>
        <v>269</v>
      </c>
      <c r="K29" s="360">
        <f t="shared" si="5"/>
        <v>155</v>
      </c>
      <c r="L29" s="360">
        <f t="shared" si="5"/>
        <v>424</v>
      </c>
      <c r="M29" s="495"/>
    </row>
    <row r="30" spans="1:13" ht="12" customHeight="1">
      <c r="A30" s="94" t="s">
        <v>127</v>
      </c>
      <c r="B30" s="363"/>
      <c r="C30" s="359">
        <v>9826</v>
      </c>
      <c r="D30" s="359">
        <v>10591</v>
      </c>
      <c r="E30" s="359">
        <v>2159</v>
      </c>
      <c r="F30" s="368">
        <v>2648</v>
      </c>
      <c r="G30" s="368">
        <f t="shared" si="1"/>
        <v>4807</v>
      </c>
      <c r="H30" s="368">
        <v>2797</v>
      </c>
      <c r="I30" s="368">
        <v>2987</v>
      </c>
      <c r="J30" s="364">
        <v>2307</v>
      </c>
      <c r="K30" s="364">
        <v>2680</v>
      </c>
      <c r="L30" s="364">
        <f aca="true" t="shared" si="6" ref="L30:L40">J30+K30</f>
        <v>4987</v>
      </c>
      <c r="M30" s="495"/>
    </row>
    <row r="31" spans="1:13" ht="12" customHeight="1">
      <c r="A31" s="362"/>
      <c r="B31" s="363" t="s">
        <v>74</v>
      </c>
      <c r="C31" s="360">
        <v>167</v>
      </c>
      <c r="D31" s="360">
        <v>104</v>
      </c>
      <c r="E31" s="360">
        <v>37</v>
      </c>
      <c r="F31" s="366">
        <v>27</v>
      </c>
      <c r="G31" s="366">
        <f t="shared" si="1"/>
        <v>64</v>
      </c>
      <c r="H31" s="366">
        <v>17</v>
      </c>
      <c r="I31" s="366">
        <v>23</v>
      </c>
      <c r="J31" s="360">
        <v>17</v>
      </c>
      <c r="K31" s="360">
        <v>16</v>
      </c>
      <c r="L31" s="360">
        <f t="shared" si="6"/>
        <v>33</v>
      </c>
      <c r="M31" s="495"/>
    </row>
    <row r="32" spans="1:13" ht="12" customHeight="1">
      <c r="A32" s="362"/>
      <c r="B32" s="363" t="s">
        <v>94</v>
      </c>
      <c r="C32" s="360">
        <v>93</v>
      </c>
      <c r="D32" s="360">
        <v>22</v>
      </c>
      <c r="E32" s="360">
        <v>7</v>
      </c>
      <c r="F32" s="366">
        <v>12</v>
      </c>
      <c r="G32" s="366">
        <f t="shared" si="1"/>
        <v>19</v>
      </c>
      <c r="H32" s="366">
        <v>1</v>
      </c>
      <c r="I32" s="366">
        <v>2</v>
      </c>
      <c r="J32" s="360">
        <v>12</v>
      </c>
      <c r="K32" s="360">
        <v>24</v>
      </c>
      <c r="L32" s="360">
        <f t="shared" si="6"/>
        <v>36</v>
      </c>
      <c r="M32" s="495"/>
    </row>
    <row r="33" spans="1:13" ht="12" customHeight="1">
      <c r="A33" s="362"/>
      <c r="B33" s="363" t="s">
        <v>24</v>
      </c>
      <c r="C33" s="360">
        <v>246</v>
      </c>
      <c r="D33" s="360">
        <v>224</v>
      </c>
      <c r="E33" s="360">
        <v>57</v>
      </c>
      <c r="F33" s="366">
        <v>47</v>
      </c>
      <c r="G33" s="366">
        <f t="shared" si="1"/>
        <v>104</v>
      </c>
      <c r="H33" s="366">
        <v>33</v>
      </c>
      <c r="I33" s="366">
        <v>87</v>
      </c>
      <c r="J33" s="360">
        <v>99</v>
      </c>
      <c r="K33" s="360">
        <v>124</v>
      </c>
      <c r="L33" s="360">
        <f t="shared" si="6"/>
        <v>223</v>
      </c>
      <c r="M33" s="495"/>
    </row>
    <row r="34" spans="1:13" ht="12" customHeight="1">
      <c r="A34" s="362"/>
      <c r="B34" s="363" t="s">
        <v>175</v>
      </c>
      <c r="C34" s="360">
        <v>3451</v>
      </c>
      <c r="D34" s="360">
        <v>3606</v>
      </c>
      <c r="E34" s="360">
        <v>712</v>
      </c>
      <c r="F34" s="366">
        <v>1012</v>
      </c>
      <c r="G34" s="366">
        <f t="shared" si="1"/>
        <v>1724</v>
      </c>
      <c r="H34" s="366">
        <v>990</v>
      </c>
      <c r="I34" s="366">
        <v>892</v>
      </c>
      <c r="J34" s="360">
        <v>791</v>
      </c>
      <c r="K34" s="360">
        <v>896</v>
      </c>
      <c r="L34" s="360">
        <f t="shared" si="6"/>
        <v>1687</v>
      </c>
      <c r="M34" s="495"/>
    </row>
    <row r="35" spans="1:13" ht="12" customHeight="1">
      <c r="A35" s="362"/>
      <c r="B35" s="363" t="s">
        <v>246</v>
      </c>
      <c r="C35" s="360">
        <v>305</v>
      </c>
      <c r="D35" s="360">
        <v>236</v>
      </c>
      <c r="E35" s="360">
        <v>48</v>
      </c>
      <c r="F35" s="366">
        <v>52</v>
      </c>
      <c r="G35" s="366">
        <f t="shared" si="1"/>
        <v>100</v>
      </c>
      <c r="H35" s="366">
        <v>76</v>
      </c>
      <c r="I35" s="366">
        <v>60</v>
      </c>
      <c r="J35" s="360">
        <v>55</v>
      </c>
      <c r="K35" s="360">
        <v>54</v>
      </c>
      <c r="L35" s="360">
        <f t="shared" si="6"/>
        <v>109</v>
      </c>
      <c r="M35" s="495"/>
    </row>
    <row r="36" spans="1:13" ht="12" customHeight="1">
      <c r="A36" s="362"/>
      <c r="B36" s="363" t="s">
        <v>77</v>
      </c>
      <c r="C36" s="360">
        <v>51</v>
      </c>
      <c r="D36" s="360">
        <v>82</v>
      </c>
      <c r="E36" s="360">
        <v>6</v>
      </c>
      <c r="F36" s="366">
        <v>11</v>
      </c>
      <c r="G36" s="366">
        <f t="shared" si="1"/>
        <v>17</v>
      </c>
      <c r="H36" s="366">
        <v>30</v>
      </c>
      <c r="I36" s="366">
        <v>35</v>
      </c>
      <c r="J36" s="360">
        <v>16</v>
      </c>
      <c r="K36" s="360">
        <v>4</v>
      </c>
      <c r="L36" s="360">
        <f t="shared" si="6"/>
        <v>20</v>
      </c>
      <c r="M36" s="495"/>
    </row>
    <row r="37" spans="1:13" ht="12" customHeight="1">
      <c r="A37" s="362"/>
      <c r="B37" s="363" t="s">
        <v>17</v>
      </c>
      <c r="C37" s="360">
        <v>2022</v>
      </c>
      <c r="D37" s="360">
        <v>2331</v>
      </c>
      <c r="E37" s="360">
        <v>401</v>
      </c>
      <c r="F37" s="366">
        <v>538</v>
      </c>
      <c r="G37" s="366">
        <f t="shared" si="1"/>
        <v>939</v>
      </c>
      <c r="H37" s="366">
        <v>619</v>
      </c>
      <c r="I37" s="366">
        <v>773</v>
      </c>
      <c r="J37" s="360">
        <v>416</v>
      </c>
      <c r="K37" s="360">
        <v>466</v>
      </c>
      <c r="L37" s="360">
        <f t="shared" si="6"/>
        <v>882</v>
      </c>
      <c r="M37" s="495"/>
    </row>
    <row r="38" spans="1:13" ht="12" customHeight="1">
      <c r="A38" s="362"/>
      <c r="B38" s="363" t="s">
        <v>25</v>
      </c>
      <c r="C38" s="360">
        <v>769</v>
      </c>
      <c r="D38" s="360">
        <v>922</v>
      </c>
      <c r="E38" s="360">
        <v>178</v>
      </c>
      <c r="F38" s="366">
        <v>235</v>
      </c>
      <c r="G38" s="366">
        <f t="shared" si="1"/>
        <v>413</v>
      </c>
      <c r="H38" s="366">
        <v>215</v>
      </c>
      <c r="I38" s="366">
        <v>294</v>
      </c>
      <c r="J38" s="360">
        <v>177</v>
      </c>
      <c r="K38" s="360">
        <v>190</v>
      </c>
      <c r="L38" s="360">
        <f t="shared" si="6"/>
        <v>367</v>
      </c>
      <c r="M38" s="495"/>
    </row>
    <row r="39" spans="1:13" ht="12" customHeight="1">
      <c r="A39" s="362"/>
      <c r="B39" s="363" t="s">
        <v>164</v>
      </c>
      <c r="C39" s="360">
        <v>2146</v>
      </c>
      <c r="D39" s="360">
        <v>2592</v>
      </c>
      <c r="E39" s="360">
        <v>620</v>
      </c>
      <c r="F39" s="366">
        <v>606</v>
      </c>
      <c r="G39" s="366">
        <f t="shared" si="1"/>
        <v>1226</v>
      </c>
      <c r="H39" s="366">
        <v>654</v>
      </c>
      <c r="I39" s="366">
        <v>712</v>
      </c>
      <c r="J39" s="360">
        <v>583</v>
      </c>
      <c r="K39" s="360">
        <v>713</v>
      </c>
      <c r="L39" s="360">
        <f t="shared" si="6"/>
        <v>1296</v>
      </c>
      <c r="M39" s="495"/>
    </row>
    <row r="40" spans="1:13" ht="12" customHeight="1">
      <c r="A40" s="362"/>
      <c r="B40" s="363" t="s">
        <v>82</v>
      </c>
      <c r="C40" s="360">
        <v>41</v>
      </c>
      <c r="D40" s="360">
        <v>19</v>
      </c>
      <c r="E40" s="360">
        <v>6</v>
      </c>
      <c r="F40" s="366">
        <v>2</v>
      </c>
      <c r="G40" s="366">
        <f t="shared" si="1"/>
        <v>8</v>
      </c>
      <c r="H40" s="366">
        <v>7</v>
      </c>
      <c r="I40" s="366">
        <v>4</v>
      </c>
      <c r="J40" s="360">
        <v>9</v>
      </c>
      <c r="K40" s="360">
        <v>1</v>
      </c>
      <c r="L40" s="360">
        <f t="shared" si="6"/>
        <v>10</v>
      </c>
      <c r="M40" s="495"/>
    </row>
    <row r="41" spans="1:13" ht="12" customHeight="1">
      <c r="A41" s="362"/>
      <c r="B41" s="363" t="s">
        <v>20</v>
      </c>
      <c r="C41" s="360">
        <v>535</v>
      </c>
      <c r="D41" s="360">
        <v>453</v>
      </c>
      <c r="E41" s="360">
        <f aca="true" t="shared" si="7" ref="E41:L41">E30-SUM(E31:E40)</f>
        <v>87</v>
      </c>
      <c r="F41" s="366">
        <f t="shared" si="7"/>
        <v>106</v>
      </c>
      <c r="G41" s="366">
        <f t="shared" si="7"/>
        <v>193</v>
      </c>
      <c r="H41" s="366">
        <f t="shared" si="7"/>
        <v>155</v>
      </c>
      <c r="I41" s="366">
        <f t="shared" si="7"/>
        <v>105</v>
      </c>
      <c r="J41" s="360">
        <f t="shared" si="7"/>
        <v>132</v>
      </c>
      <c r="K41" s="360">
        <f t="shared" si="7"/>
        <v>192</v>
      </c>
      <c r="L41" s="360">
        <f t="shared" si="7"/>
        <v>324</v>
      </c>
      <c r="M41" s="495"/>
    </row>
    <row r="42" spans="1:13" ht="12" customHeight="1">
      <c r="A42" s="94" t="s">
        <v>128</v>
      </c>
      <c r="B42" s="363"/>
      <c r="C42" s="369">
        <v>4379</v>
      </c>
      <c r="D42" s="369">
        <v>5107</v>
      </c>
      <c r="E42" s="369">
        <v>1134</v>
      </c>
      <c r="F42" s="368">
        <v>1428</v>
      </c>
      <c r="G42" s="368">
        <f>E42+F42</f>
        <v>2562</v>
      </c>
      <c r="H42" s="368">
        <v>1390</v>
      </c>
      <c r="I42" s="368">
        <v>1155</v>
      </c>
      <c r="J42" s="359">
        <v>1399</v>
      </c>
      <c r="K42" s="359">
        <v>1592</v>
      </c>
      <c r="L42" s="359">
        <f>J42+K42</f>
        <v>2991</v>
      </c>
      <c r="M42" s="495"/>
    </row>
    <row r="43" spans="1:13" ht="12" customHeight="1">
      <c r="A43" s="362"/>
      <c r="B43" s="363" t="s">
        <v>22</v>
      </c>
      <c r="C43" s="360">
        <v>136</v>
      </c>
      <c r="D43" s="360">
        <v>222</v>
      </c>
      <c r="E43" s="360">
        <v>51</v>
      </c>
      <c r="F43" s="366">
        <v>91</v>
      </c>
      <c r="G43" s="366">
        <f>E43+F43</f>
        <v>142</v>
      </c>
      <c r="H43" s="366">
        <v>48</v>
      </c>
      <c r="I43" s="366">
        <v>32</v>
      </c>
      <c r="J43" s="360">
        <v>41</v>
      </c>
      <c r="K43" s="360">
        <v>33</v>
      </c>
      <c r="L43" s="360">
        <f>J43+K43</f>
        <v>74</v>
      </c>
      <c r="M43" s="495"/>
    </row>
    <row r="44" spans="1:13" ht="12" customHeight="1">
      <c r="A44" s="362"/>
      <c r="B44" s="363" t="s">
        <v>28</v>
      </c>
      <c r="C44" s="360">
        <v>3926</v>
      </c>
      <c r="D44" s="360">
        <v>4656</v>
      </c>
      <c r="E44" s="360">
        <v>1039</v>
      </c>
      <c r="F44" s="366">
        <v>1271</v>
      </c>
      <c r="G44" s="366">
        <f>E44+F44</f>
        <v>2310</v>
      </c>
      <c r="H44" s="366">
        <v>1280</v>
      </c>
      <c r="I44" s="366">
        <v>1066</v>
      </c>
      <c r="J44" s="360">
        <v>1300</v>
      </c>
      <c r="K44" s="360">
        <v>1497</v>
      </c>
      <c r="L44" s="360">
        <f>J44+K44</f>
        <v>2797</v>
      </c>
      <c r="M44" s="495"/>
    </row>
    <row r="45" spans="1:13" ht="12" customHeight="1">
      <c r="A45" s="362"/>
      <c r="B45" s="363" t="s">
        <v>249</v>
      </c>
      <c r="C45" s="360">
        <v>119</v>
      </c>
      <c r="D45" s="360">
        <v>73</v>
      </c>
      <c r="E45" s="360">
        <v>21</v>
      </c>
      <c r="F45" s="366">
        <v>28</v>
      </c>
      <c r="G45" s="366">
        <f>E45+F45</f>
        <v>49</v>
      </c>
      <c r="H45" s="366">
        <v>9</v>
      </c>
      <c r="I45" s="366">
        <v>15</v>
      </c>
      <c r="J45" s="360">
        <v>19</v>
      </c>
      <c r="K45" s="360">
        <v>25</v>
      </c>
      <c r="L45" s="360">
        <f>J45+K45</f>
        <v>44</v>
      </c>
      <c r="M45" s="495"/>
    </row>
    <row r="46" spans="1:13" ht="12" customHeight="1">
      <c r="A46" s="362"/>
      <c r="B46" s="363" t="s">
        <v>20</v>
      </c>
      <c r="C46" s="360">
        <v>198</v>
      </c>
      <c r="D46" s="360">
        <v>156</v>
      </c>
      <c r="E46" s="360">
        <f aca="true" t="shared" si="8" ref="E46:L46">E42-SUM(E43:E45)</f>
        <v>23</v>
      </c>
      <c r="F46" s="366">
        <f t="shared" si="8"/>
        <v>38</v>
      </c>
      <c r="G46" s="366">
        <f t="shared" si="8"/>
        <v>61</v>
      </c>
      <c r="H46" s="366">
        <f t="shared" si="8"/>
        <v>53</v>
      </c>
      <c r="I46" s="366">
        <f t="shared" si="8"/>
        <v>42</v>
      </c>
      <c r="J46" s="360">
        <f t="shared" si="8"/>
        <v>39</v>
      </c>
      <c r="K46" s="360">
        <f t="shared" si="8"/>
        <v>37</v>
      </c>
      <c r="L46" s="360">
        <f t="shared" si="8"/>
        <v>76</v>
      </c>
      <c r="M46" s="495"/>
    </row>
    <row r="47" spans="1:13" ht="12" customHeight="1">
      <c r="A47" s="94" t="s">
        <v>129</v>
      </c>
      <c r="B47" s="363"/>
      <c r="C47" s="370">
        <v>262</v>
      </c>
      <c r="D47" s="370">
        <v>228</v>
      </c>
      <c r="E47" s="371">
        <v>47</v>
      </c>
      <c r="F47" s="372">
        <v>34</v>
      </c>
      <c r="G47" s="372">
        <f>E47+F47</f>
        <v>81</v>
      </c>
      <c r="H47" s="372">
        <v>76</v>
      </c>
      <c r="I47" s="372">
        <v>71</v>
      </c>
      <c r="J47" s="373">
        <v>60</v>
      </c>
      <c r="K47" s="373">
        <v>108</v>
      </c>
      <c r="L47" s="373">
        <f>J47+K47</f>
        <v>168</v>
      </c>
      <c r="M47" s="495"/>
    </row>
    <row r="48" spans="1:13" ht="12" customHeight="1">
      <c r="A48" s="362"/>
      <c r="B48" s="363" t="s">
        <v>21</v>
      </c>
      <c r="C48" s="374">
        <v>201</v>
      </c>
      <c r="D48" s="360">
        <v>170</v>
      </c>
      <c r="E48" s="375">
        <v>37</v>
      </c>
      <c r="F48" s="366">
        <v>22</v>
      </c>
      <c r="G48" s="366">
        <f>E48+F48</f>
        <v>59</v>
      </c>
      <c r="H48" s="366">
        <v>62</v>
      </c>
      <c r="I48" s="366">
        <v>49</v>
      </c>
      <c r="J48" s="360">
        <v>53</v>
      </c>
      <c r="K48" s="360">
        <v>90</v>
      </c>
      <c r="L48" s="360">
        <f>J48+K48</f>
        <v>143</v>
      </c>
      <c r="M48" s="495"/>
    </row>
    <row r="49" spans="1:13" ht="12" customHeight="1">
      <c r="A49" s="362"/>
      <c r="B49" s="130" t="s">
        <v>247</v>
      </c>
      <c r="C49" s="376">
        <v>20</v>
      </c>
      <c r="D49" s="375">
        <v>17</v>
      </c>
      <c r="E49" s="377">
        <v>5</v>
      </c>
      <c r="F49" s="366">
        <v>2</v>
      </c>
      <c r="G49" s="366">
        <f>E49+F49</f>
        <v>7</v>
      </c>
      <c r="H49" s="366">
        <v>6</v>
      </c>
      <c r="I49" s="366">
        <v>4</v>
      </c>
      <c r="J49" s="360">
        <v>5</v>
      </c>
      <c r="K49" s="360">
        <v>13</v>
      </c>
      <c r="L49" s="360">
        <f>J49+K49</f>
        <v>18</v>
      </c>
      <c r="M49" s="495"/>
    </row>
    <row r="50" spans="1:13" ht="12" customHeight="1">
      <c r="A50" s="378"/>
      <c r="B50" s="379" t="s">
        <v>20</v>
      </c>
      <c r="C50" s="380">
        <v>41</v>
      </c>
      <c r="D50" s="381">
        <v>41</v>
      </c>
      <c r="E50" s="382">
        <f aca="true" t="shared" si="9" ref="E50:L50">E47-SUM(E48:E49)</f>
        <v>5</v>
      </c>
      <c r="F50" s="383">
        <f t="shared" si="9"/>
        <v>10</v>
      </c>
      <c r="G50" s="383">
        <f t="shared" si="9"/>
        <v>15</v>
      </c>
      <c r="H50" s="383">
        <f t="shared" si="9"/>
        <v>8</v>
      </c>
      <c r="I50" s="383">
        <f t="shared" si="9"/>
        <v>18</v>
      </c>
      <c r="J50" s="384">
        <f t="shared" si="9"/>
        <v>2</v>
      </c>
      <c r="K50" s="384">
        <f t="shared" si="9"/>
        <v>5</v>
      </c>
      <c r="L50" s="384">
        <f t="shared" si="9"/>
        <v>7</v>
      </c>
      <c r="M50" s="495"/>
    </row>
    <row r="51" spans="1:13" ht="16.5" customHeight="1">
      <c r="A51" s="78" t="s">
        <v>426</v>
      </c>
      <c r="B51" s="55"/>
      <c r="C51" s="55" t="s">
        <v>427</v>
      </c>
      <c r="D51" s="55" t="s">
        <v>428</v>
      </c>
      <c r="E51" s="55" t="s">
        <v>436</v>
      </c>
      <c r="F51" s="61"/>
      <c r="G51" s="61"/>
      <c r="H51" s="61"/>
      <c r="I51" s="61"/>
      <c r="J51" s="61"/>
      <c r="K51" s="61"/>
      <c r="L51" s="61"/>
      <c r="M51" s="495"/>
    </row>
    <row r="52" spans="1:13" ht="12" customHeight="1">
      <c r="A52" s="40"/>
      <c r="M52" s="71"/>
    </row>
    <row r="53" spans="2:4" ht="12.75">
      <c r="B53" s="20"/>
      <c r="C53" s="32"/>
      <c r="D53" s="32"/>
    </row>
  </sheetData>
  <sheetProtection/>
  <mergeCells count="6">
    <mergeCell ref="M1:M51"/>
    <mergeCell ref="A3:B4"/>
    <mergeCell ref="C3:C4"/>
    <mergeCell ref="D3:D4"/>
    <mergeCell ref="J3:L3"/>
    <mergeCell ref="E3:I3"/>
  </mergeCells>
  <printOptions horizontalCentered="1"/>
  <pageMargins left="0.25" right="0.25" top="0.5" bottom="0" header="0.5" footer="0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M5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00390625" style="3" customWidth="1"/>
    <col min="2" max="2" width="17.28125" style="3" customWidth="1"/>
    <col min="3" max="4" width="13.140625" style="3" customWidth="1"/>
    <col min="5" max="12" width="13.140625" style="45" customWidth="1"/>
    <col min="13" max="13" width="7.57421875" style="3" customWidth="1"/>
    <col min="14" max="16384" width="9.140625" style="3" customWidth="1"/>
  </cols>
  <sheetData>
    <row r="1" spans="1:13" s="38" customFormat="1" ht="18" customHeight="1">
      <c r="A1" s="77" t="s">
        <v>437</v>
      </c>
      <c r="B1" s="385"/>
      <c r="C1" s="385"/>
      <c r="D1" s="385"/>
      <c r="E1" s="386"/>
      <c r="F1" s="386"/>
      <c r="G1" s="386"/>
      <c r="H1" s="386"/>
      <c r="I1" s="386"/>
      <c r="J1" s="386"/>
      <c r="K1" s="386"/>
      <c r="L1" s="386"/>
      <c r="M1" s="495" t="s">
        <v>169</v>
      </c>
    </row>
    <row r="2" spans="1:13" ht="11.25" customHeight="1">
      <c r="A2" s="122"/>
      <c r="B2" s="55"/>
      <c r="C2" s="55"/>
      <c r="D2" s="55"/>
      <c r="E2" s="357"/>
      <c r="F2" s="357"/>
      <c r="G2" s="357"/>
      <c r="H2" s="357"/>
      <c r="I2" s="357"/>
      <c r="K2" s="357"/>
      <c r="L2" s="357" t="s">
        <v>384</v>
      </c>
      <c r="M2" s="495"/>
    </row>
    <row r="3" spans="1:13" ht="18" customHeight="1">
      <c r="A3" s="529" t="s">
        <v>10</v>
      </c>
      <c r="B3" s="530"/>
      <c r="C3" s="488" t="s">
        <v>256</v>
      </c>
      <c r="D3" s="488" t="s">
        <v>237</v>
      </c>
      <c r="E3" s="534" t="s">
        <v>237</v>
      </c>
      <c r="F3" s="535"/>
      <c r="G3" s="535"/>
      <c r="H3" s="535"/>
      <c r="I3" s="536"/>
      <c r="J3" s="492" t="s">
        <v>392</v>
      </c>
      <c r="K3" s="493"/>
      <c r="L3" s="494"/>
      <c r="M3" s="495"/>
    </row>
    <row r="4" spans="1:13" ht="12.75" customHeight="1">
      <c r="A4" s="531"/>
      <c r="B4" s="532"/>
      <c r="C4" s="533"/>
      <c r="D4" s="489"/>
      <c r="E4" s="53" t="s">
        <v>0</v>
      </c>
      <c r="F4" s="53" t="s">
        <v>1</v>
      </c>
      <c r="G4" s="478" t="s">
        <v>412</v>
      </c>
      <c r="H4" s="64" t="s">
        <v>2</v>
      </c>
      <c r="I4" s="64" t="s">
        <v>3</v>
      </c>
      <c r="J4" s="53" t="s">
        <v>0</v>
      </c>
      <c r="K4" s="53" t="s">
        <v>1</v>
      </c>
      <c r="L4" s="478" t="s">
        <v>412</v>
      </c>
      <c r="M4" s="495"/>
    </row>
    <row r="5" spans="1:13" ht="12.75" customHeight="1">
      <c r="A5" s="94" t="s">
        <v>146</v>
      </c>
      <c r="B5" s="387" t="s">
        <v>152</v>
      </c>
      <c r="C5" s="388">
        <v>46427</v>
      </c>
      <c r="D5" s="388">
        <v>45845</v>
      </c>
      <c r="E5" s="389">
        <f aca="true" t="shared" si="0" ref="E5:L5">E6+E19+E30+E42+E47</f>
        <v>10735</v>
      </c>
      <c r="F5" s="389">
        <f t="shared" si="0"/>
        <v>10976</v>
      </c>
      <c r="G5" s="389">
        <f t="shared" si="0"/>
        <v>21711</v>
      </c>
      <c r="H5" s="389">
        <f t="shared" si="0"/>
        <v>12398</v>
      </c>
      <c r="I5" s="389">
        <f t="shared" si="0"/>
        <v>11736</v>
      </c>
      <c r="J5" s="389">
        <f t="shared" si="0"/>
        <v>9795</v>
      </c>
      <c r="K5" s="389">
        <f t="shared" si="0"/>
        <v>13086</v>
      </c>
      <c r="L5" s="389">
        <f t="shared" si="0"/>
        <v>22881</v>
      </c>
      <c r="M5" s="495"/>
    </row>
    <row r="6" spans="1:13" ht="12" customHeight="1">
      <c r="A6" s="390" t="s">
        <v>125</v>
      </c>
      <c r="B6" s="391"/>
      <c r="C6" s="392">
        <v>36280</v>
      </c>
      <c r="D6" s="392">
        <v>33959</v>
      </c>
      <c r="E6" s="392">
        <v>8146</v>
      </c>
      <c r="F6" s="392">
        <v>7841</v>
      </c>
      <c r="G6" s="392">
        <f>E6+F6</f>
        <v>15987</v>
      </c>
      <c r="H6" s="392">
        <v>9240</v>
      </c>
      <c r="I6" s="392">
        <v>8732</v>
      </c>
      <c r="J6" s="393">
        <v>6774</v>
      </c>
      <c r="K6" s="393">
        <v>9453</v>
      </c>
      <c r="L6" s="393">
        <f>J6+K6</f>
        <v>16227</v>
      </c>
      <c r="M6" s="495"/>
    </row>
    <row r="7" spans="1:13" ht="12" customHeight="1">
      <c r="A7" s="390"/>
      <c r="B7" s="391" t="s">
        <v>38</v>
      </c>
      <c r="C7" s="394">
        <v>197</v>
      </c>
      <c r="D7" s="394">
        <v>316</v>
      </c>
      <c r="E7" s="394">
        <v>74</v>
      </c>
      <c r="F7" s="394">
        <v>82</v>
      </c>
      <c r="G7" s="394">
        <f aca="true" t="shared" si="1" ref="G7:G17">E7+F7</f>
        <v>156</v>
      </c>
      <c r="H7" s="394">
        <v>89</v>
      </c>
      <c r="I7" s="394">
        <v>71</v>
      </c>
      <c r="J7" s="395">
        <v>64</v>
      </c>
      <c r="K7" s="395">
        <v>77</v>
      </c>
      <c r="L7" s="395">
        <f aca="true" t="shared" si="2" ref="L7:L17">J7+K7</f>
        <v>141</v>
      </c>
      <c r="M7" s="495"/>
    </row>
    <row r="8" spans="1:13" ht="12" customHeight="1">
      <c r="A8" s="396"/>
      <c r="B8" s="391" t="s">
        <v>11</v>
      </c>
      <c r="C8" s="394">
        <v>1933</v>
      </c>
      <c r="D8" s="394">
        <v>1385</v>
      </c>
      <c r="E8" s="394">
        <v>328</v>
      </c>
      <c r="F8" s="394">
        <v>393</v>
      </c>
      <c r="G8" s="394">
        <f t="shared" si="1"/>
        <v>721</v>
      </c>
      <c r="H8" s="394">
        <v>359</v>
      </c>
      <c r="I8" s="394">
        <v>305</v>
      </c>
      <c r="J8" s="395">
        <v>240</v>
      </c>
      <c r="K8" s="395">
        <v>396</v>
      </c>
      <c r="L8" s="395">
        <f t="shared" si="2"/>
        <v>636</v>
      </c>
      <c r="M8" s="495"/>
    </row>
    <row r="9" spans="1:13" ht="12" customHeight="1">
      <c r="A9" s="396"/>
      <c r="B9" s="391" t="s">
        <v>245</v>
      </c>
      <c r="C9" s="394">
        <v>50</v>
      </c>
      <c r="D9" s="394">
        <v>104</v>
      </c>
      <c r="E9" s="394">
        <v>17</v>
      </c>
      <c r="F9" s="394">
        <v>41</v>
      </c>
      <c r="G9" s="394">
        <f t="shared" si="1"/>
        <v>58</v>
      </c>
      <c r="H9" s="394">
        <v>24</v>
      </c>
      <c r="I9" s="394">
        <v>22</v>
      </c>
      <c r="J9" s="395">
        <v>9</v>
      </c>
      <c r="K9" s="395">
        <v>53</v>
      </c>
      <c r="L9" s="395">
        <f t="shared" si="2"/>
        <v>62</v>
      </c>
      <c r="M9" s="495"/>
    </row>
    <row r="10" spans="1:13" ht="12" customHeight="1">
      <c r="A10" s="396"/>
      <c r="B10" s="391" t="s">
        <v>12</v>
      </c>
      <c r="C10" s="394">
        <v>6677</v>
      </c>
      <c r="D10" s="394">
        <v>8312</v>
      </c>
      <c r="E10" s="394">
        <v>1291</v>
      </c>
      <c r="F10" s="394">
        <v>1860</v>
      </c>
      <c r="G10" s="394">
        <f t="shared" si="1"/>
        <v>3151</v>
      </c>
      <c r="H10" s="394">
        <v>2723</v>
      </c>
      <c r="I10" s="394">
        <v>2438</v>
      </c>
      <c r="J10" s="395">
        <v>1699</v>
      </c>
      <c r="K10" s="395">
        <v>2816</v>
      </c>
      <c r="L10" s="395">
        <f t="shared" si="2"/>
        <v>4515</v>
      </c>
      <c r="M10" s="495"/>
    </row>
    <row r="11" spans="1:13" ht="12" customHeight="1">
      <c r="A11" s="396"/>
      <c r="B11" s="391" t="s">
        <v>13</v>
      </c>
      <c r="C11" s="394">
        <v>1397</v>
      </c>
      <c r="D11" s="394">
        <v>1240</v>
      </c>
      <c r="E11" s="394">
        <v>287</v>
      </c>
      <c r="F11" s="394">
        <v>339</v>
      </c>
      <c r="G11" s="394">
        <f t="shared" si="1"/>
        <v>626</v>
      </c>
      <c r="H11" s="394">
        <v>366</v>
      </c>
      <c r="I11" s="394">
        <v>248</v>
      </c>
      <c r="J11" s="395">
        <v>284</v>
      </c>
      <c r="K11" s="395">
        <v>254</v>
      </c>
      <c r="L11" s="395">
        <f t="shared" si="2"/>
        <v>538</v>
      </c>
      <c r="M11" s="495"/>
    </row>
    <row r="12" spans="1:13" ht="12" customHeight="1">
      <c r="A12" s="396"/>
      <c r="B12" s="391" t="s">
        <v>14</v>
      </c>
      <c r="C12" s="394">
        <v>2093</v>
      </c>
      <c r="D12" s="394">
        <v>2645</v>
      </c>
      <c r="E12" s="394">
        <v>806</v>
      </c>
      <c r="F12" s="394">
        <v>653</v>
      </c>
      <c r="G12" s="394">
        <f t="shared" si="1"/>
        <v>1459</v>
      </c>
      <c r="H12" s="394">
        <v>441</v>
      </c>
      <c r="I12" s="394">
        <v>745</v>
      </c>
      <c r="J12" s="395">
        <v>628</v>
      </c>
      <c r="K12" s="395">
        <v>1140</v>
      </c>
      <c r="L12" s="395">
        <f t="shared" si="2"/>
        <v>1768</v>
      </c>
      <c r="M12" s="495"/>
    </row>
    <row r="13" spans="1:13" ht="12" customHeight="1">
      <c r="A13" s="396"/>
      <c r="B13" s="391" t="s">
        <v>15</v>
      </c>
      <c r="C13" s="394">
        <v>783</v>
      </c>
      <c r="D13" s="394">
        <v>710</v>
      </c>
      <c r="E13" s="394">
        <v>147</v>
      </c>
      <c r="F13" s="394">
        <v>159</v>
      </c>
      <c r="G13" s="394">
        <f t="shared" si="1"/>
        <v>306</v>
      </c>
      <c r="H13" s="394">
        <v>209</v>
      </c>
      <c r="I13" s="394">
        <v>195</v>
      </c>
      <c r="J13" s="395">
        <v>163</v>
      </c>
      <c r="K13" s="395">
        <v>130</v>
      </c>
      <c r="L13" s="395">
        <f t="shared" si="2"/>
        <v>293</v>
      </c>
      <c r="M13" s="495"/>
    </row>
    <row r="14" spans="1:13" ht="12" customHeight="1">
      <c r="A14" s="396"/>
      <c r="B14" s="391" t="s">
        <v>16</v>
      </c>
      <c r="C14" s="394">
        <v>615</v>
      </c>
      <c r="D14" s="394">
        <v>1374</v>
      </c>
      <c r="E14" s="394">
        <v>86</v>
      </c>
      <c r="F14" s="394">
        <v>116</v>
      </c>
      <c r="G14" s="394">
        <f t="shared" si="1"/>
        <v>202</v>
      </c>
      <c r="H14" s="394">
        <v>1096</v>
      </c>
      <c r="I14" s="394">
        <v>76</v>
      </c>
      <c r="J14" s="395">
        <v>68</v>
      </c>
      <c r="K14" s="395">
        <v>68</v>
      </c>
      <c r="L14" s="395">
        <f t="shared" si="2"/>
        <v>136</v>
      </c>
      <c r="M14" s="495"/>
    </row>
    <row r="15" spans="1:13" ht="12" customHeight="1">
      <c r="A15" s="396"/>
      <c r="B15" s="391" t="s">
        <v>19</v>
      </c>
      <c r="C15" s="394">
        <v>1289</v>
      </c>
      <c r="D15" s="394">
        <v>1765</v>
      </c>
      <c r="E15" s="394">
        <v>384</v>
      </c>
      <c r="F15" s="394">
        <v>539</v>
      </c>
      <c r="G15" s="394">
        <f t="shared" si="1"/>
        <v>923</v>
      </c>
      <c r="H15" s="394">
        <v>470</v>
      </c>
      <c r="I15" s="394">
        <v>372</v>
      </c>
      <c r="J15" s="395">
        <v>523</v>
      </c>
      <c r="K15" s="395">
        <v>637</v>
      </c>
      <c r="L15" s="395">
        <f t="shared" si="2"/>
        <v>1160</v>
      </c>
      <c r="M15" s="495"/>
    </row>
    <row r="16" spans="1:13" ht="12" customHeight="1">
      <c r="A16" s="396"/>
      <c r="B16" s="391" t="s">
        <v>31</v>
      </c>
      <c r="C16" s="394">
        <v>759</v>
      </c>
      <c r="D16" s="394">
        <v>590</v>
      </c>
      <c r="E16" s="394">
        <v>140</v>
      </c>
      <c r="F16" s="394">
        <v>172</v>
      </c>
      <c r="G16" s="394">
        <f t="shared" si="1"/>
        <v>312</v>
      </c>
      <c r="H16" s="394">
        <v>120</v>
      </c>
      <c r="I16" s="394">
        <v>158</v>
      </c>
      <c r="J16" s="395">
        <v>155</v>
      </c>
      <c r="K16" s="395">
        <v>194</v>
      </c>
      <c r="L16" s="395">
        <f t="shared" si="2"/>
        <v>349</v>
      </c>
      <c r="M16" s="495"/>
    </row>
    <row r="17" spans="1:13" ht="12" customHeight="1">
      <c r="A17" s="396"/>
      <c r="B17" s="391" t="s">
        <v>18</v>
      </c>
      <c r="C17" s="394">
        <v>19980</v>
      </c>
      <c r="D17" s="394">
        <v>14966</v>
      </c>
      <c r="E17" s="394">
        <v>4488</v>
      </c>
      <c r="F17" s="394">
        <v>3374</v>
      </c>
      <c r="G17" s="394">
        <f t="shared" si="1"/>
        <v>7862</v>
      </c>
      <c r="H17" s="394">
        <v>3137</v>
      </c>
      <c r="I17" s="394">
        <v>3967</v>
      </c>
      <c r="J17" s="395">
        <v>2775</v>
      </c>
      <c r="K17" s="395">
        <v>3422</v>
      </c>
      <c r="L17" s="395">
        <f t="shared" si="2"/>
        <v>6197</v>
      </c>
      <c r="M17" s="495"/>
    </row>
    <row r="18" spans="1:13" s="48" customFormat="1" ht="12" customHeight="1">
      <c r="A18" s="396"/>
      <c r="B18" s="397" t="s">
        <v>20</v>
      </c>
      <c r="C18" s="394">
        <v>507</v>
      </c>
      <c r="D18" s="394">
        <v>552</v>
      </c>
      <c r="E18" s="394">
        <f aca="true" t="shared" si="3" ref="E18:L18">E6-SUM(E7:E17)</f>
        <v>98</v>
      </c>
      <c r="F18" s="394">
        <f t="shared" si="3"/>
        <v>113</v>
      </c>
      <c r="G18" s="394">
        <f t="shared" si="3"/>
        <v>211</v>
      </c>
      <c r="H18" s="394">
        <f t="shared" si="3"/>
        <v>206</v>
      </c>
      <c r="I18" s="394">
        <f t="shared" si="3"/>
        <v>135</v>
      </c>
      <c r="J18" s="395">
        <f t="shared" si="3"/>
        <v>166</v>
      </c>
      <c r="K18" s="395">
        <f t="shared" si="3"/>
        <v>266</v>
      </c>
      <c r="L18" s="395">
        <f t="shared" si="3"/>
        <v>432</v>
      </c>
      <c r="M18" s="495"/>
    </row>
    <row r="19" spans="1:13" ht="12" customHeight="1">
      <c r="A19" s="390" t="s">
        <v>126</v>
      </c>
      <c r="B19" s="397"/>
      <c r="C19" s="392">
        <v>672</v>
      </c>
      <c r="D19" s="392">
        <v>747</v>
      </c>
      <c r="E19" s="392">
        <v>137</v>
      </c>
      <c r="F19" s="392">
        <v>202</v>
      </c>
      <c r="G19" s="392">
        <f>E19+F19</f>
        <v>339</v>
      </c>
      <c r="H19" s="392">
        <v>207</v>
      </c>
      <c r="I19" s="392">
        <v>201</v>
      </c>
      <c r="J19" s="393">
        <v>177</v>
      </c>
      <c r="K19" s="393">
        <v>298</v>
      </c>
      <c r="L19" s="393">
        <f aca="true" t="shared" si="4" ref="L19:L49">J19+K19</f>
        <v>475</v>
      </c>
      <c r="M19" s="495"/>
    </row>
    <row r="20" spans="1:13" ht="12" customHeight="1">
      <c r="A20" s="390"/>
      <c r="B20" s="397" t="s">
        <v>147</v>
      </c>
      <c r="C20" s="394">
        <v>59</v>
      </c>
      <c r="D20" s="394">
        <v>57</v>
      </c>
      <c r="E20" s="394">
        <v>4</v>
      </c>
      <c r="F20" s="394">
        <v>18</v>
      </c>
      <c r="G20" s="394">
        <f aca="true" t="shared" si="5" ref="G20:G28">E20+F20</f>
        <v>22</v>
      </c>
      <c r="H20" s="394">
        <v>14</v>
      </c>
      <c r="I20" s="394">
        <v>21</v>
      </c>
      <c r="J20" s="395">
        <v>31</v>
      </c>
      <c r="K20" s="395">
        <v>17</v>
      </c>
      <c r="L20" s="395">
        <f t="shared" si="4"/>
        <v>48</v>
      </c>
      <c r="M20" s="495"/>
    </row>
    <row r="21" spans="1:13" ht="12" customHeight="1">
      <c r="A21" s="396"/>
      <c r="B21" s="397" t="s">
        <v>429</v>
      </c>
      <c r="C21" s="394">
        <v>98</v>
      </c>
      <c r="D21" s="394">
        <v>153</v>
      </c>
      <c r="E21" s="394">
        <v>16</v>
      </c>
      <c r="F21" s="394">
        <v>32</v>
      </c>
      <c r="G21" s="394">
        <f t="shared" si="5"/>
        <v>48</v>
      </c>
      <c r="H21" s="394">
        <v>52</v>
      </c>
      <c r="I21" s="394">
        <v>53</v>
      </c>
      <c r="J21" s="395">
        <v>14</v>
      </c>
      <c r="K21" s="395">
        <v>40</v>
      </c>
      <c r="L21" s="395">
        <f t="shared" si="4"/>
        <v>54</v>
      </c>
      <c r="M21" s="495"/>
    </row>
    <row r="22" spans="1:13" ht="12" customHeight="1">
      <c r="A22" s="396"/>
      <c r="B22" s="397" t="s">
        <v>23</v>
      </c>
      <c r="C22" s="394">
        <v>173</v>
      </c>
      <c r="D22" s="394">
        <v>127</v>
      </c>
      <c r="E22" s="394">
        <v>24</v>
      </c>
      <c r="F22" s="394">
        <v>36</v>
      </c>
      <c r="G22" s="394">
        <f t="shared" si="5"/>
        <v>60</v>
      </c>
      <c r="H22" s="394">
        <v>38</v>
      </c>
      <c r="I22" s="394">
        <v>29</v>
      </c>
      <c r="J22" s="395">
        <v>42</v>
      </c>
      <c r="K22" s="395">
        <v>58</v>
      </c>
      <c r="L22" s="395">
        <f t="shared" si="4"/>
        <v>100</v>
      </c>
      <c r="M22" s="495"/>
    </row>
    <row r="23" spans="1:13" ht="12" customHeight="1">
      <c r="A23" s="396"/>
      <c r="B23" s="397" t="s">
        <v>30</v>
      </c>
      <c r="C23" s="394">
        <v>34</v>
      </c>
      <c r="D23" s="394">
        <v>33</v>
      </c>
      <c r="E23" s="394">
        <v>7</v>
      </c>
      <c r="F23" s="394">
        <v>7</v>
      </c>
      <c r="G23" s="394">
        <f t="shared" si="5"/>
        <v>14</v>
      </c>
      <c r="H23" s="394">
        <v>9</v>
      </c>
      <c r="I23" s="394">
        <v>10</v>
      </c>
      <c r="J23" s="395">
        <v>10</v>
      </c>
      <c r="K23" s="395">
        <v>36</v>
      </c>
      <c r="L23" s="395">
        <f t="shared" si="4"/>
        <v>46</v>
      </c>
      <c r="M23" s="495"/>
    </row>
    <row r="24" spans="1:13" ht="12" customHeight="1">
      <c r="A24" s="396"/>
      <c r="B24" s="397" t="s">
        <v>222</v>
      </c>
      <c r="C24" s="394">
        <v>6</v>
      </c>
      <c r="D24" s="394">
        <v>4</v>
      </c>
      <c r="E24" s="398">
        <v>0</v>
      </c>
      <c r="F24" s="398">
        <v>0</v>
      </c>
      <c r="G24" s="398">
        <f>E24+F24</f>
        <v>0</v>
      </c>
      <c r="H24" s="394">
        <v>3</v>
      </c>
      <c r="I24" s="394">
        <v>1</v>
      </c>
      <c r="J24" s="398">
        <v>0</v>
      </c>
      <c r="K24" s="398">
        <v>0</v>
      </c>
      <c r="L24" s="398">
        <f t="shared" si="4"/>
        <v>0</v>
      </c>
      <c r="M24" s="495"/>
    </row>
    <row r="25" spans="1:13" ht="12" customHeight="1">
      <c r="A25" s="396"/>
      <c r="B25" s="397" t="s">
        <v>248</v>
      </c>
      <c r="C25" s="398">
        <v>0</v>
      </c>
      <c r="D25" s="398">
        <v>0</v>
      </c>
      <c r="E25" s="398">
        <v>0</v>
      </c>
      <c r="F25" s="398">
        <v>0</v>
      </c>
      <c r="G25" s="398">
        <f>E25+F25</f>
        <v>0</v>
      </c>
      <c r="H25" s="398">
        <v>0</v>
      </c>
      <c r="I25" s="398">
        <v>0</v>
      </c>
      <c r="J25" s="398">
        <v>0</v>
      </c>
      <c r="K25" s="398">
        <v>0</v>
      </c>
      <c r="L25" s="398">
        <f t="shared" si="4"/>
        <v>0</v>
      </c>
      <c r="M25" s="495"/>
    </row>
    <row r="26" spans="1:13" ht="12" customHeight="1">
      <c r="A26" s="396"/>
      <c r="B26" s="397" t="s">
        <v>26</v>
      </c>
      <c r="C26" s="394">
        <v>33</v>
      </c>
      <c r="D26" s="394">
        <v>42</v>
      </c>
      <c r="E26" s="394">
        <v>3</v>
      </c>
      <c r="F26" s="394">
        <v>9</v>
      </c>
      <c r="G26" s="394">
        <f t="shared" si="5"/>
        <v>12</v>
      </c>
      <c r="H26" s="394">
        <v>10</v>
      </c>
      <c r="I26" s="394">
        <v>20</v>
      </c>
      <c r="J26" s="395">
        <v>20</v>
      </c>
      <c r="K26" s="395">
        <v>27</v>
      </c>
      <c r="L26" s="395">
        <f t="shared" si="4"/>
        <v>47</v>
      </c>
      <c r="M26" s="495"/>
    </row>
    <row r="27" spans="1:13" ht="12" customHeight="1">
      <c r="A27" s="396"/>
      <c r="B27" s="397" t="s">
        <v>223</v>
      </c>
      <c r="C27" s="394">
        <v>30</v>
      </c>
      <c r="D27" s="394">
        <v>21</v>
      </c>
      <c r="E27" s="394">
        <v>2</v>
      </c>
      <c r="F27" s="394">
        <v>6</v>
      </c>
      <c r="G27" s="394">
        <f t="shared" si="5"/>
        <v>8</v>
      </c>
      <c r="H27" s="394">
        <v>8</v>
      </c>
      <c r="I27" s="394">
        <v>5</v>
      </c>
      <c r="J27" s="395">
        <v>4</v>
      </c>
      <c r="K27" s="395">
        <v>8</v>
      </c>
      <c r="L27" s="395">
        <f t="shared" si="4"/>
        <v>12</v>
      </c>
      <c r="M27" s="495"/>
    </row>
    <row r="28" spans="1:13" ht="12" customHeight="1">
      <c r="A28" s="396"/>
      <c r="B28" s="397" t="s">
        <v>65</v>
      </c>
      <c r="C28" s="394">
        <v>32</v>
      </c>
      <c r="D28" s="394">
        <v>32</v>
      </c>
      <c r="E28" s="394">
        <v>12</v>
      </c>
      <c r="F28" s="394">
        <v>7</v>
      </c>
      <c r="G28" s="394">
        <f t="shared" si="5"/>
        <v>19</v>
      </c>
      <c r="H28" s="394">
        <v>5</v>
      </c>
      <c r="I28" s="394">
        <v>8</v>
      </c>
      <c r="J28" s="395">
        <v>10</v>
      </c>
      <c r="K28" s="395">
        <v>25</v>
      </c>
      <c r="L28" s="395">
        <f t="shared" si="4"/>
        <v>35</v>
      </c>
      <c r="M28" s="495"/>
    </row>
    <row r="29" spans="1:13" ht="12" customHeight="1">
      <c r="A29" s="396"/>
      <c r="B29" s="397" t="s">
        <v>20</v>
      </c>
      <c r="C29" s="394">
        <v>207</v>
      </c>
      <c r="D29" s="394">
        <v>278</v>
      </c>
      <c r="E29" s="394">
        <f aca="true" t="shared" si="6" ref="E29:L29">E19-SUM(E20:E28)</f>
        <v>69</v>
      </c>
      <c r="F29" s="394">
        <f t="shared" si="6"/>
        <v>87</v>
      </c>
      <c r="G29" s="394">
        <f t="shared" si="6"/>
        <v>156</v>
      </c>
      <c r="H29" s="394">
        <f t="shared" si="6"/>
        <v>68</v>
      </c>
      <c r="I29" s="394">
        <f t="shared" si="6"/>
        <v>54</v>
      </c>
      <c r="J29" s="395">
        <f t="shared" si="6"/>
        <v>46</v>
      </c>
      <c r="K29" s="395">
        <f t="shared" si="6"/>
        <v>87</v>
      </c>
      <c r="L29" s="395">
        <f t="shared" si="6"/>
        <v>133</v>
      </c>
      <c r="M29" s="495"/>
    </row>
    <row r="30" spans="1:13" ht="12" customHeight="1">
      <c r="A30" s="390" t="s">
        <v>127</v>
      </c>
      <c r="B30" s="397"/>
      <c r="C30" s="392">
        <v>5346</v>
      </c>
      <c r="D30" s="392">
        <v>6293</v>
      </c>
      <c r="E30" s="392">
        <v>1375</v>
      </c>
      <c r="F30" s="392">
        <v>1547</v>
      </c>
      <c r="G30" s="392">
        <f>E30+F30</f>
        <v>2922</v>
      </c>
      <c r="H30" s="392">
        <v>1651</v>
      </c>
      <c r="I30" s="392">
        <v>1720</v>
      </c>
      <c r="J30" s="393">
        <v>1451</v>
      </c>
      <c r="K30" s="393">
        <v>1757</v>
      </c>
      <c r="L30" s="393">
        <f t="shared" si="4"/>
        <v>3208</v>
      </c>
      <c r="M30" s="495"/>
    </row>
    <row r="31" spans="1:13" ht="12" customHeight="1">
      <c r="A31" s="396"/>
      <c r="B31" s="397" t="s">
        <v>74</v>
      </c>
      <c r="C31" s="394">
        <v>28</v>
      </c>
      <c r="D31" s="394">
        <v>32</v>
      </c>
      <c r="E31" s="394">
        <v>8</v>
      </c>
      <c r="F31" s="394">
        <v>8</v>
      </c>
      <c r="G31" s="394">
        <f aca="true" t="shared" si="7" ref="G31:G40">E31+F31</f>
        <v>16</v>
      </c>
      <c r="H31" s="394">
        <v>9</v>
      </c>
      <c r="I31" s="394">
        <v>7</v>
      </c>
      <c r="J31" s="395">
        <v>6</v>
      </c>
      <c r="K31" s="395">
        <v>3</v>
      </c>
      <c r="L31" s="395">
        <f t="shared" si="4"/>
        <v>9</v>
      </c>
      <c r="M31" s="495"/>
    </row>
    <row r="32" spans="1:13" ht="12" customHeight="1">
      <c r="A32" s="396"/>
      <c r="B32" s="397" t="s">
        <v>94</v>
      </c>
      <c r="C32" s="394">
        <v>88</v>
      </c>
      <c r="D32" s="394">
        <v>20</v>
      </c>
      <c r="E32" s="394">
        <v>7</v>
      </c>
      <c r="F32" s="394">
        <v>11</v>
      </c>
      <c r="G32" s="394">
        <f t="shared" si="7"/>
        <v>18</v>
      </c>
      <c r="H32" s="394">
        <v>1</v>
      </c>
      <c r="I32" s="394">
        <v>1</v>
      </c>
      <c r="J32" s="395">
        <v>12</v>
      </c>
      <c r="K32" s="395">
        <v>23</v>
      </c>
      <c r="L32" s="395">
        <f t="shared" si="4"/>
        <v>35</v>
      </c>
      <c r="M32" s="495"/>
    </row>
    <row r="33" spans="1:13" ht="12" customHeight="1">
      <c r="A33" s="396"/>
      <c r="B33" s="397" t="s">
        <v>24</v>
      </c>
      <c r="C33" s="394">
        <v>172</v>
      </c>
      <c r="D33" s="394">
        <v>196</v>
      </c>
      <c r="E33" s="394">
        <v>45</v>
      </c>
      <c r="F33" s="394">
        <v>46</v>
      </c>
      <c r="G33" s="394">
        <f t="shared" si="7"/>
        <v>91</v>
      </c>
      <c r="H33" s="394">
        <v>29</v>
      </c>
      <c r="I33" s="394">
        <v>76</v>
      </c>
      <c r="J33" s="395">
        <v>94</v>
      </c>
      <c r="K33" s="395">
        <v>107</v>
      </c>
      <c r="L33" s="395">
        <f t="shared" si="4"/>
        <v>201</v>
      </c>
      <c r="M33" s="495"/>
    </row>
    <row r="34" spans="1:13" ht="12" customHeight="1">
      <c r="A34" s="396"/>
      <c r="B34" s="397" t="s">
        <v>175</v>
      </c>
      <c r="C34" s="394">
        <v>1649</v>
      </c>
      <c r="D34" s="394">
        <v>2026</v>
      </c>
      <c r="E34" s="394">
        <v>422</v>
      </c>
      <c r="F34" s="394">
        <v>551</v>
      </c>
      <c r="G34" s="394">
        <f t="shared" si="7"/>
        <v>973</v>
      </c>
      <c r="H34" s="394">
        <v>577</v>
      </c>
      <c r="I34" s="394">
        <v>476</v>
      </c>
      <c r="J34" s="395">
        <v>430</v>
      </c>
      <c r="K34" s="395">
        <v>509</v>
      </c>
      <c r="L34" s="395">
        <f t="shared" si="4"/>
        <v>939</v>
      </c>
      <c r="M34" s="495"/>
    </row>
    <row r="35" spans="1:13" ht="12" customHeight="1">
      <c r="A35" s="396"/>
      <c r="B35" s="397" t="s">
        <v>246</v>
      </c>
      <c r="C35" s="394">
        <v>102</v>
      </c>
      <c r="D35" s="394">
        <v>106</v>
      </c>
      <c r="E35" s="394">
        <v>20</v>
      </c>
      <c r="F35" s="394">
        <v>26</v>
      </c>
      <c r="G35" s="394">
        <f t="shared" si="7"/>
        <v>46</v>
      </c>
      <c r="H35" s="394">
        <v>34</v>
      </c>
      <c r="I35" s="394">
        <v>26</v>
      </c>
      <c r="J35" s="395">
        <v>31</v>
      </c>
      <c r="K35" s="395">
        <v>24</v>
      </c>
      <c r="L35" s="395">
        <f t="shared" si="4"/>
        <v>55</v>
      </c>
      <c r="M35" s="495"/>
    </row>
    <row r="36" spans="1:13" ht="12" customHeight="1">
      <c r="A36" s="396"/>
      <c r="B36" s="397" t="s">
        <v>77</v>
      </c>
      <c r="C36" s="394">
        <v>47</v>
      </c>
      <c r="D36" s="394">
        <v>52</v>
      </c>
      <c r="E36" s="394">
        <v>3</v>
      </c>
      <c r="F36" s="394">
        <v>7</v>
      </c>
      <c r="G36" s="394">
        <f t="shared" si="7"/>
        <v>10</v>
      </c>
      <c r="H36" s="394">
        <v>22</v>
      </c>
      <c r="I36" s="394">
        <v>20</v>
      </c>
      <c r="J36" s="395">
        <v>14</v>
      </c>
      <c r="K36" s="395">
        <v>2</v>
      </c>
      <c r="L36" s="395">
        <f t="shared" si="4"/>
        <v>16</v>
      </c>
      <c r="M36" s="495"/>
    </row>
    <row r="37" spans="1:13" ht="12" customHeight="1">
      <c r="A37" s="396"/>
      <c r="B37" s="397" t="s">
        <v>17</v>
      </c>
      <c r="C37" s="394">
        <v>844</v>
      </c>
      <c r="D37" s="394">
        <v>974</v>
      </c>
      <c r="E37" s="394">
        <v>195</v>
      </c>
      <c r="F37" s="394">
        <v>242</v>
      </c>
      <c r="G37" s="394">
        <f t="shared" si="7"/>
        <v>437</v>
      </c>
      <c r="H37" s="394">
        <v>234</v>
      </c>
      <c r="I37" s="394">
        <v>303</v>
      </c>
      <c r="J37" s="395">
        <v>195</v>
      </c>
      <c r="K37" s="395">
        <v>225</v>
      </c>
      <c r="L37" s="395">
        <f t="shared" si="4"/>
        <v>420</v>
      </c>
      <c r="M37" s="495"/>
    </row>
    <row r="38" spans="1:13" ht="12" customHeight="1">
      <c r="A38" s="396"/>
      <c r="B38" s="397" t="s">
        <v>25</v>
      </c>
      <c r="C38" s="394">
        <v>306</v>
      </c>
      <c r="D38" s="394">
        <v>353</v>
      </c>
      <c r="E38" s="394">
        <v>80</v>
      </c>
      <c r="F38" s="394">
        <v>87</v>
      </c>
      <c r="G38" s="394">
        <f t="shared" si="7"/>
        <v>167</v>
      </c>
      <c r="H38" s="394">
        <v>76</v>
      </c>
      <c r="I38" s="394">
        <v>110</v>
      </c>
      <c r="J38" s="395">
        <v>83</v>
      </c>
      <c r="K38" s="395">
        <v>94</v>
      </c>
      <c r="L38" s="395">
        <f t="shared" si="4"/>
        <v>177</v>
      </c>
      <c r="M38" s="495"/>
    </row>
    <row r="39" spans="1:13" ht="12" customHeight="1">
      <c r="A39" s="396"/>
      <c r="B39" s="397" t="s">
        <v>164</v>
      </c>
      <c r="C39" s="394">
        <v>1810</v>
      </c>
      <c r="D39" s="394">
        <v>2227</v>
      </c>
      <c r="E39" s="394">
        <v>544</v>
      </c>
      <c r="F39" s="394">
        <v>499</v>
      </c>
      <c r="G39" s="394">
        <f t="shared" si="7"/>
        <v>1043</v>
      </c>
      <c r="H39" s="394">
        <v>560</v>
      </c>
      <c r="I39" s="394">
        <v>624</v>
      </c>
      <c r="J39" s="395">
        <v>509</v>
      </c>
      <c r="K39" s="395">
        <v>623</v>
      </c>
      <c r="L39" s="395">
        <f t="shared" si="4"/>
        <v>1132</v>
      </c>
      <c r="M39" s="495"/>
    </row>
    <row r="40" spans="1:13" ht="12" customHeight="1">
      <c r="A40" s="396"/>
      <c r="B40" s="397" t="s">
        <v>82</v>
      </c>
      <c r="C40" s="394">
        <v>25</v>
      </c>
      <c r="D40" s="394">
        <v>2</v>
      </c>
      <c r="E40" s="394">
        <v>1</v>
      </c>
      <c r="F40" s="394">
        <v>1</v>
      </c>
      <c r="G40" s="394">
        <f t="shared" si="7"/>
        <v>2</v>
      </c>
      <c r="H40" s="398">
        <v>0</v>
      </c>
      <c r="I40" s="398">
        <v>0</v>
      </c>
      <c r="J40" s="398">
        <v>0</v>
      </c>
      <c r="K40" s="398">
        <v>0</v>
      </c>
      <c r="L40" s="398">
        <f t="shared" si="4"/>
        <v>0</v>
      </c>
      <c r="M40" s="495"/>
    </row>
    <row r="41" spans="1:13" ht="12" customHeight="1">
      <c r="A41" s="396"/>
      <c r="B41" s="397" t="s">
        <v>20</v>
      </c>
      <c r="C41" s="394">
        <v>275</v>
      </c>
      <c r="D41" s="394">
        <v>305</v>
      </c>
      <c r="E41" s="394">
        <f aca="true" t="shared" si="8" ref="E41:L41">E30-SUM(E31:E40)</f>
        <v>50</v>
      </c>
      <c r="F41" s="394">
        <f t="shared" si="8"/>
        <v>69</v>
      </c>
      <c r="G41" s="394">
        <f t="shared" si="8"/>
        <v>119</v>
      </c>
      <c r="H41" s="394">
        <f t="shared" si="8"/>
        <v>109</v>
      </c>
      <c r="I41" s="394">
        <f t="shared" si="8"/>
        <v>77</v>
      </c>
      <c r="J41" s="395">
        <f t="shared" si="8"/>
        <v>77</v>
      </c>
      <c r="K41" s="395">
        <f t="shared" si="8"/>
        <v>147</v>
      </c>
      <c r="L41" s="395">
        <f t="shared" si="8"/>
        <v>224</v>
      </c>
      <c r="M41" s="495"/>
    </row>
    <row r="42" spans="1:13" ht="12" customHeight="1">
      <c r="A42" s="390" t="s">
        <v>128</v>
      </c>
      <c r="B42" s="397"/>
      <c r="C42" s="392">
        <v>3948</v>
      </c>
      <c r="D42" s="392">
        <v>4712</v>
      </c>
      <c r="E42" s="392">
        <v>1048</v>
      </c>
      <c r="F42" s="392">
        <v>1367</v>
      </c>
      <c r="G42" s="392">
        <f>E42+F42</f>
        <v>2415</v>
      </c>
      <c r="H42" s="392">
        <v>1249</v>
      </c>
      <c r="I42" s="392">
        <v>1048</v>
      </c>
      <c r="J42" s="393">
        <v>1343</v>
      </c>
      <c r="K42" s="393">
        <v>1503</v>
      </c>
      <c r="L42" s="393">
        <f t="shared" si="4"/>
        <v>2846</v>
      </c>
      <c r="M42" s="495"/>
    </row>
    <row r="43" spans="1:13" ht="12" customHeight="1">
      <c r="A43" s="396"/>
      <c r="B43" s="397" t="s">
        <v>22</v>
      </c>
      <c r="C43" s="394">
        <v>134</v>
      </c>
      <c r="D43" s="394">
        <v>218</v>
      </c>
      <c r="E43" s="394">
        <v>51</v>
      </c>
      <c r="F43" s="394">
        <v>90</v>
      </c>
      <c r="G43" s="394">
        <f>E43+F43</f>
        <v>141</v>
      </c>
      <c r="H43" s="394">
        <v>48</v>
      </c>
      <c r="I43" s="394">
        <v>29</v>
      </c>
      <c r="J43" s="395">
        <v>41</v>
      </c>
      <c r="K43" s="395">
        <v>33</v>
      </c>
      <c r="L43" s="395">
        <f t="shared" si="4"/>
        <v>74</v>
      </c>
      <c r="M43" s="495"/>
    </row>
    <row r="44" spans="1:13" ht="12" customHeight="1">
      <c r="A44" s="396"/>
      <c r="B44" s="397" t="s">
        <v>28</v>
      </c>
      <c r="C44" s="394">
        <v>3619</v>
      </c>
      <c r="D44" s="394">
        <v>4346</v>
      </c>
      <c r="E44" s="394">
        <v>963</v>
      </c>
      <c r="F44" s="394">
        <v>1221</v>
      </c>
      <c r="G44" s="394">
        <f>E44+F44</f>
        <v>2184</v>
      </c>
      <c r="H44" s="394">
        <v>1174</v>
      </c>
      <c r="I44" s="394">
        <v>988</v>
      </c>
      <c r="J44" s="395">
        <v>1262</v>
      </c>
      <c r="K44" s="395">
        <v>1430</v>
      </c>
      <c r="L44" s="395">
        <f t="shared" si="4"/>
        <v>2692</v>
      </c>
      <c r="M44" s="495"/>
    </row>
    <row r="45" spans="1:13" ht="12" customHeight="1">
      <c r="A45" s="396"/>
      <c r="B45" s="397" t="s">
        <v>249</v>
      </c>
      <c r="C45" s="394">
        <v>93</v>
      </c>
      <c r="D45" s="394">
        <v>73</v>
      </c>
      <c r="E45" s="394">
        <v>21</v>
      </c>
      <c r="F45" s="394">
        <v>28</v>
      </c>
      <c r="G45" s="394">
        <f>E45+F45</f>
        <v>49</v>
      </c>
      <c r="H45" s="394">
        <v>9</v>
      </c>
      <c r="I45" s="394">
        <v>15</v>
      </c>
      <c r="J45" s="395">
        <v>19</v>
      </c>
      <c r="K45" s="395">
        <v>24</v>
      </c>
      <c r="L45" s="395">
        <f t="shared" si="4"/>
        <v>43</v>
      </c>
      <c r="M45" s="495"/>
    </row>
    <row r="46" spans="1:13" ht="12" customHeight="1">
      <c r="A46" s="396"/>
      <c r="B46" s="397" t="s">
        <v>20</v>
      </c>
      <c r="C46" s="394">
        <v>102</v>
      </c>
      <c r="D46" s="394">
        <v>75</v>
      </c>
      <c r="E46" s="394">
        <f aca="true" t="shared" si="9" ref="E46:L46">E42-SUM(E43:E45)</f>
        <v>13</v>
      </c>
      <c r="F46" s="394">
        <f t="shared" si="9"/>
        <v>28</v>
      </c>
      <c r="G46" s="394">
        <f t="shared" si="9"/>
        <v>41</v>
      </c>
      <c r="H46" s="394">
        <f t="shared" si="9"/>
        <v>18</v>
      </c>
      <c r="I46" s="394">
        <f t="shared" si="9"/>
        <v>16</v>
      </c>
      <c r="J46" s="395">
        <f t="shared" si="9"/>
        <v>21</v>
      </c>
      <c r="K46" s="395">
        <f t="shared" si="9"/>
        <v>16</v>
      </c>
      <c r="L46" s="395">
        <f t="shared" si="9"/>
        <v>37</v>
      </c>
      <c r="M46" s="495"/>
    </row>
    <row r="47" spans="1:13" ht="12" customHeight="1">
      <c r="A47" s="390" t="s">
        <v>129</v>
      </c>
      <c r="B47" s="397"/>
      <c r="C47" s="392">
        <v>181</v>
      </c>
      <c r="D47" s="392">
        <v>134</v>
      </c>
      <c r="E47" s="392">
        <v>29</v>
      </c>
      <c r="F47" s="392">
        <v>19</v>
      </c>
      <c r="G47" s="392">
        <f>E47+F47</f>
        <v>48</v>
      </c>
      <c r="H47" s="392">
        <v>51</v>
      </c>
      <c r="I47" s="392">
        <v>35</v>
      </c>
      <c r="J47" s="393">
        <v>50</v>
      </c>
      <c r="K47" s="393">
        <v>75</v>
      </c>
      <c r="L47" s="393">
        <f t="shared" si="4"/>
        <v>125</v>
      </c>
      <c r="M47" s="495"/>
    </row>
    <row r="48" spans="1:13" ht="12" customHeight="1">
      <c r="A48" s="362"/>
      <c r="B48" s="397" t="s">
        <v>21</v>
      </c>
      <c r="C48" s="394">
        <v>178</v>
      </c>
      <c r="D48" s="394">
        <v>125</v>
      </c>
      <c r="E48" s="394">
        <v>29</v>
      </c>
      <c r="F48" s="394">
        <v>19</v>
      </c>
      <c r="G48" s="394">
        <f>E48+F48</f>
        <v>48</v>
      </c>
      <c r="H48" s="394">
        <v>50</v>
      </c>
      <c r="I48" s="394">
        <v>27</v>
      </c>
      <c r="J48" s="395">
        <v>49</v>
      </c>
      <c r="K48" s="395">
        <v>75</v>
      </c>
      <c r="L48" s="395">
        <f t="shared" si="4"/>
        <v>124</v>
      </c>
      <c r="M48" s="495"/>
    </row>
    <row r="49" spans="1:13" ht="12" customHeight="1">
      <c r="A49" s="362"/>
      <c r="B49" s="399" t="s">
        <v>247</v>
      </c>
      <c r="C49" s="394">
        <v>3</v>
      </c>
      <c r="D49" s="394">
        <v>1</v>
      </c>
      <c r="E49" s="398">
        <v>0</v>
      </c>
      <c r="F49" s="398">
        <v>0</v>
      </c>
      <c r="G49" s="398">
        <f>E49+F49</f>
        <v>0</v>
      </c>
      <c r="H49" s="398">
        <v>0</v>
      </c>
      <c r="I49" s="394">
        <v>1</v>
      </c>
      <c r="J49" s="398">
        <v>0</v>
      </c>
      <c r="K49" s="398">
        <v>0</v>
      </c>
      <c r="L49" s="398">
        <f t="shared" si="4"/>
        <v>0</v>
      </c>
      <c r="M49" s="495"/>
    </row>
    <row r="50" spans="1:13" ht="12" customHeight="1">
      <c r="A50" s="378"/>
      <c r="B50" s="400" t="s">
        <v>20</v>
      </c>
      <c r="C50" s="401">
        <v>0</v>
      </c>
      <c r="D50" s="402">
        <v>8</v>
      </c>
      <c r="E50" s="401">
        <f aca="true" t="shared" si="10" ref="E50:L50">E47-SUM(E48:E49)</f>
        <v>0</v>
      </c>
      <c r="F50" s="401">
        <f t="shared" si="10"/>
        <v>0</v>
      </c>
      <c r="G50" s="401">
        <f t="shared" si="10"/>
        <v>0</v>
      </c>
      <c r="H50" s="403">
        <f t="shared" si="10"/>
        <v>1</v>
      </c>
      <c r="I50" s="402">
        <f t="shared" si="10"/>
        <v>7</v>
      </c>
      <c r="J50" s="402">
        <f t="shared" si="10"/>
        <v>1</v>
      </c>
      <c r="K50" s="401">
        <f t="shared" si="10"/>
        <v>0</v>
      </c>
      <c r="L50" s="402">
        <f t="shared" si="10"/>
        <v>1</v>
      </c>
      <c r="M50" s="495"/>
    </row>
    <row r="51" spans="1:13" ht="15" customHeight="1">
      <c r="A51" s="78" t="s">
        <v>430</v>
      </c>
      <c r="B51" s="78"/>
      <c r="C51" s="55"/>
      <c r="D51" s="55"/>
      <c r="E51" s="61"/>
      <c r="F51" s="61"/>
      <c r="G51" s="61"/>
      <c r="H51" s="61"/>
      <c r="I51" s="61"/>
      <c r="J51" s="61"/>
      <c r="K51" s="61"/>
      <c r="L51" s="61"/>
      <c r="M51" s="495"/>
    </row>
    <row r="52" ht="16.5" customHeight="1">
      <c r="B52" s="32"/>
    </row>
    <row r="53" spans="3:4" ht="16.5" customHeight="1">
      <c r="C53" s="32"/>
      <c r="D53" s="32"/>
    </row>
  </sheetData>
  <sheetProtection/>
  <mergeCells count="6">
    <mergeCell ref="M1:M51"/>
    <mergeCell ref="A3:B4"/>
    <mergeCell ref="C3:C4"/>
    <mergeCell ref="D3:D4"/>
    <mergeCell ref="J3:L3"/>
    <mergeCell ref="E3:I3"/>
  </mergeCells>
  <printOptions/>
  <pageMargins left="0.75" right="0.25" top="0.42" bottom="0" header="0.43" footer="0.16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54"/>
  <sheetViews>
    <sheetView zoomScalePageLayoutView="0" workbookViewId="0" topLeftCell="A1">
      <selection activeCell="C56" sqref="C56"/>
    </sheetView>
  </sheetViews>
  <sheetFormatPr defaultColWidth="9.140625" defaultRowHeight="12.75"/>
  <cols>
    <col min="1" max="1" width="6.00390625" style="48" customWidth="1"/>
    <col min="2" max="2" width="28.8515625" style="48" customWidth="1"/>
    <col min="3" max="4" width="11.28125" style="48" customWidth="1"/>
    <col min="5" max="12" width="11.28125" style="111" customWidth="1"/>
    <col min="13" max="13" width="6.8515625" style="48" customWidth="1"/>
    <col min="14" max="16384" width="9.140625" style="48" customWidth="1"/>
  </cols>
  <sheetData>
    <row r="1" spans="1:13" s="47" customFormat="1" ht="26.25" customHeight="1">
      <c r="A1" s="21" t="s">
        <v>401</v>
      </c>
      <c r="E1" s="110"/>
      <c r="F1" s="110"/>
      <c r="G1" s="110"/>
      <c r="H1" s="110"/>
      <c r="I1" s="110"/>
      <c r="J1" s="110"/>
      <c r="K1" s="110"/>
      <c r="L1" s="110"/>
      <c r="M1" s="537" t="s">
        <v>105</v>
      </c>
    </row>
    <row r="2" spans="1:13" ht="15" customHeight="1">
      <c r="A2" s="9"/>
      <c r="B2" s="3"/>
      <c r="C2" s="3"/>
      <c r="D2" s="3"/>
      <c r="E2" s="28"/>
      <c r="F2" s="28"/>
      <c r="G2" s="28"/>
      <c r="H2" s="28"/>
      <c r="I2" s="28"/>
      <c r="K2" s="28"/>
      <c r="L2" s="28" t="s">
        <v>383</v>
      </c>
      <c r="M2" s="537"/>
    </row>
    <row r="3" spans="1:13" ht="15" customHeight="1">
      <c r="A3" s="538" t="s">
        <v>10</v>
      </c>
      <c r="B3" s="539"/>
      <c r="C3" s="542" t="s">
        <v>258</v>
      </c>
      <c r="D3" s="488" t="s">
        <v>237</v>
      </c>
      <c r="E3" s="547" t="s">
        <v>238</v>
      </c>
      <c r="F3" s="548"/>
      <c r="G3" s="548"/>
      <c r="H3" s="548"/>
      <c r="I3" s="549"/>
      <c r="J3" s="544" t="s">
        <v>400</v>
      </c>
      <c r="K3" s="545"/>
      <c r="L3" s="546"/>
      <c r="M3" s="537"/>
    </row>
    <row r="4" spans="1:13" ht="13.5" customHeight="1">
      <c r="A4" s="540"/>
      <c r="B4" s="541"/>
      <c r="C4" s="543"/>
      <c r="D4" s="489"/>
      <c r="E4" s="53" t="s">
        <v>0</v>
      </c>
      <c r="F4" s="53" t="s">
        <v>1</v>
      </c>
      <c r="G4" s="478" t="s">
        <v>412</v>
      </c>
      <c r="H4" s="64" t="s">
        <v>2</v>
      </c>
      <c r="I4" s="64" t="s">
        <v>3</v>
      </c>
      <c r="J4" s="53" t="s">
        <v>0</v>
      </c>
      <c r="K4" s="53" t="s">
        <v>1</v>
      </c>
      <c r="L4" s="478" t="s">
        <v>412</v>
      </c>
      <c r="M4" s="537"/>
    </row>
    <row r="5" spans="1:13" ht="15" customHeight="1">
      <c r="A5" s="203" t="s">
        <v>145</v>
      </c>
      <c r="B5" s="207" t="s">
        <v>152</v>
      </c>
      <c r="C5" s="208">
        <f>'Table 7'!C5-'Table 8'!C5</f>
        <v>12588</v>
      </c>
      <c r="D5" s="208">
        <f>'Table 7'!D5-'Table 8'!D5</f>
        <v>10420</v>
      </c>
      <c r="E5" s="208">
        <f>'Table 7'!E5-'Table 8'!E5</f>
        <v>2271</v>
      </c>
      <c r="F5" s="208">
        <f>'Table 7'!F5-'Table 8'!F5</f>
        <v>2574</v>
      </c>
      <c r="G5" s="208">
        <f>'Table 7'!G5-'Table 8'!G5</f>
        <v>4845</v>
      </c>
      <c r="H5" s="208">
        <f>'Table 7'!H5-'Table 8'!H5</f>
        <v>2680</v>
      </c>
      <c r="I5" s="208">
        <f>'Table 7'!I5-'Table 8'!I5</f>
        <v>2895</v>
      </c>
      <c r="J5" s="208">
        <f>'Table 7'!J5-'Table 8'!J5</f>
        <v>2671</v>
      </c>
      <c r="K5" s="208">
        <f>'Table 7'!K5-'Table 8'!K5</f>
        <v>2559</v>
      </c>
      <c r="L5" s="208">
        <f>'Table 7'!L5-'Table 8'!L5</f>
        <v>5230</v>
      </c>
      <c r="M5" s="537"/>
    </row>
    <row r="6" spans="1:13" ht="11.25" customHeight="1">
      <c r="A6" s="203" t="s">
        <v>125</v>
      </c>
      <c r="B6" s="204"/>
      <c r="C6" s="233">
        <f>'Table 7'!C6-'Table 8'!C6</f>
        <v>3856</v>
      </c>
      <c r="D6" s="233">
        <f>'Table 7'!D6-'Table 8'!D6</f>
        <v>3470</v>
      </c>
      <c r="E6" s="233">
        <f>'Table 7'!E6-'Table 8'!E6</f>
        <v>1013</v>
      </c>
      <c r="F6" s="233">
        <f>'Table 7'!F6-'Table 8'!F6</f>
        <v>898</v>
      </c>
      <c r="G6" s="233">
        <f>'Table 7'!G6-'Table 8'!G6</f>
        <v>1911</v>
      </c>
      <c r="H6" s="233">
        <f>'Table 7'!H6-'Table 8'!H6</f>
        <v>728</v>
      </c>
      <c r="I6" s="233">
        <f>'Table 7'!I6-'Table 8'!I6</f>
        <v>831</v>
      </c>
      <c r="J6" s="233">
        <f>'Table 7'!J6-'Table 8'!J6</f>
        <v>837</v>
      </c>
      <c r="K6" s="233">
        <f>'Table 7'!K6-'Table 8'!K6</f>
        <v>870</v>
      </c>
      <c r="L6" s="233">
        <f>'Table 7'!L6-'Table 8'!L6</f>
        <v>1707</v>
      </c>
      <c r="M6" s="537"/>
    </row>
    <row r="7" spans="1:13" ht="11.25" customHeight="1">
      <c r="A7" s="203"/>
      <c r="B7" s="204" t="s">
        <v>38</v>
      </c>
      <c r="C7" s="237">
        <f>'Table 7'!C7-'Table 8'!C7</f>
        <v>16</v>
      </c>
      <c r="D7" s="234">
        <f>'Table 7'!D7-'Table 8'!D7</f>
        <v>2</v>
      </c>
      <c r="E7" s="234">
        <f>'Table 7'!E7-'Table 8'!E7</f>
        <v>1</v>
      </c>
      <c r="F7" s="235">
        <f>'Table 7'!F7-'Table 8'!F7</f>
        <v>0</v>
      </c>
      <c r="G7" s="252">
        <f>'Table 7'!G7-'Table 8'!G7</f>
        <v>1</v>
      </c>
      <c r="H7" s="252">
        <f>'Table 7'!H7-'Table 8'!H7</f>
        <v>0</v>
      </c>
      <c r="I7" s="252">
        <f>'Table 7'!I7-'Table 8'!I7</f>
        <v>1</v>
      </c>
      <c r="J7" s="234">
        <f>'Table 7'!J7-'Table 8'!J7</f>
        <v>1</v>
      </c>
      <c r="K7" s="237">
        <f>'Table 7'!K7-'Table 8'!K7</f>
        <v>1</v>
      </c>
      <c r="L7" s="237">
        <f>'Table 7'!L7-'Table 8'!L7</f>
        <v>2</v>
      </c>
      <c r="M7" s="537"/>
    </row>
    <row r="8" spans="1:13" ht="11.25" customHeight="1">
      <c r="A8" s="162"/>
      <c r="B8" s="204" t="s">
        <v>11</v>
      </c>
      <c r="C8" s="237">
        <f>'Table 7'!C8-'Table 8'!C8</f>
        <v>12</v>
      </c>
      <c r="D8" s="234">
        <f>'Table 7'!D8-'Table 8'!D8</f>
        <v>69</v>
      </c>
      <c r="E8" s="234">
        <f>'Table 7'!E8-'Table 8'!E8</f>
        <v>6</v>
      </c>
      <c r="F8" s="234">
        <f>'Table 7'!F8-'Table 8'!F8</f>
        <v>9</v>
      </c>
      <c r="G8" s="234">
        <f>'Table 7'!G8-'Table 8'!G8</f>
        <v>15</v>
      </c>
      <c r="H8" s="234">
        <f>'Table 7'!H8-'Table 8'!H8</f>
        <v>25</v>
      </c>
      <c r="I8" s="234">
        <f>'Table 7'!I8-'Table 8'!I8</f>
        <v>29</v>
      </c>
      <c r="J8" s="234">
        <f>'Table 7'!J8-'Table 8'!J8</f>
        <v>11</v>
      </c>
      <c r="K8" s="237">
        <f>'Table 7'!K8-'Table 8'!K8</f>
        <v>1</v>
      </c>
      <c r="L8" s="237">
        <f>'Table 7'!L8-'Table 8'!L8</f>
        <v>12</v>
      </c>
      <c r="M8" s="537"/>
    </row>
    <row r="9" spans="1:13" ht="11.25" customHeight="1">
      <c r="A9" s="162"/>
      <c r="B9" s="204" t="s">
        <v>245</v>
      </c>
      <c r="C9" s="237">
        <f>'Table 7'!C9-'Table 8'!C9</f>
        <v>290</v>
      </c>
      <c r="D9" s="234">
        <f>'Table 7'!D9-'Table 8'!D9</f>
        <v>221</v>
      </c>
      <c r="E9" s="234">
        <f>'Table 7'!E9-'Table 8'!E9</f>
        <v>45</v>
      </c>
      <c r="F9" s="234">
        <f>'Table 7'!F9-'Table 8'!F9</f>
        <v>64</v>
      </c>
      <c r="G9" s="234">
        <f>'Table 7'!G9-'Table 8'!G9</f>
        <v>109</v>
      </c>
      <c r="H9" s="234">
        <f>'Table 7'!H9-'Table 8'!H9</f>
        <v>27</v>
      </c>
      <c r="I9" s="234">
        <f>'Table 7'!I9-'Table 8'!I9</f>
        <v>85</v>
      </c>
      <c r="J9" s="234">
        <f>'Table 7'!J9-'Table 8'!J9</f>
        <v>22</v>
      </c>
      <c r="K9" s="237">
        <f>'Table 7'!K9-'Table 8'!K9</f>
        <v>13</v>
      </c>
      <c r="L9" s="237">
        <f>'Table 7'!L9-'Table 8'!L9</f>
        <v>35</v>
      </c>
      <c r="M9" s="537"/>
    </row>
    <row r="10" spans="1:13" ht="11.25" customHeight="1">
      <c r="A10" s="162"/>
      <c r="B10" s="204" t="s">
        <v>12</v>
      </c>
      <c r="C10" s="237">
        <f>'Table 7'!C10-'Table 8'!C10</f>
        <v>1238</v>
      </c>
      <c r="D10" s="234">
        <f>'Table 7'!D10-'Table 8'!D10</f>
        <v>1024</v>
      </c>
      <c r="E10" s="234">
        <f>'Table 7'!E10-'Table 8'!E10</f>
        <v>293</v>
      </c>
      <c r="F10" s="234">
        <f>'Table 7'!F10-'Table 8'!F10</f>
        <v>326</v>
      </c>
      <c r="G10" s="234">
        <f>'Table 7'!G10-'Table 8'!G10</f>
        <v>619</v>
      </c>
      <c r="H10" s="234">
        <f>'Table 7'!H10-'Table 8'!H10</f>
        <v>248</v>
      </c>
      <c r="I10" s="234">
        <f>'Table 7'!I10-'Table 8'!I10</f>
        <v>157</v>
      </c>
      <c r="J10" s="234">
        <f>'Table 7'!J10-'Table 8'!J10</f>
        <v>146</v>
      </c>
      <c r="K10" s="237">
        <f>'Table 7'!K10-'Table 8'!K10</f>
        <v>317</v>
      </c>
      <c r="L10" s="237">
        <f>'Table 7'!L10-'Table 8'!L10</f>
        <v>463</v>
      </c>
      <c r="M10" s="537"/>
    </row>
    <row r="11" spans="1:13" ht="11.25" customHeight="1">
      <c r="A11" s="162"/>
      <c r="B11" s="204" t="s">
        <v>13</v>
      </c>
      <c r="C11" s="237">
        <f>'Table 7'!C11-'Table 8'!C11</f>
        <v>298</v>
      </c>
      <c r="D11" s="234">
        <f>'Table 7'!D11-'Table 8'!D11</f>
        <v>95</v>
      </c>
      <c r="E11" s="234">
        <f>'Table 7'!E11-'Table 8'!E11</f>
        <v>15</v>
      </c>
      <c r="F11" s="234">
        <f>'Table 7'!F11-'Table 8'!F11</f>
        <v>27</v>
      </c>
      <c r="G11" s="234">
        <f>'Table 7'!G11-'Table 8'!G11</f>
        <v>42</v>
      </c>
      <c r="H11" s="234">
        <f>'Table 7'!H11-'Table 8'!H11</f>
        <v>28</v>
      </c>
      <c r="I11" s="234">
        <f>'Table 7'!I11-'Table 8'!I11</f>
        <v>25</v>
      </c>
      <c r="J11" s="234">
        <f>'Table 7'!J11-'Table 8'!J11</f>
        <v>33</v>
      </c>
      <c r="K11" s="237">
        <f>'Table 7'!K11-'Table 8'!K11</f>
        <v>37</v>
      </c>
      <c r="L11" s="237">
        <f>'Table 7'!L11-'Table 8'!L11</f>
        <v>70</v>
      </c>
      <c r="M11" s="537"/>
    </row>
    <row r="12" spans="1:13" ht="11.25" customHeight="1">
      <c r="A12" s="162"/>
      <c r="B12" s="204" t="s">
        <v>14</v>
      </c>
      <c r="C12" s="237">
        <f>'Table 7'!C12-'Table 8'!C12</f>
        <v>593</v>
      </c>
      <c r="D12" s="234">
        <f>'Table 7'!D12-'Table 8'!D12</f>
        <v>474</v>
      </c>
      <c r="E12" s="234">
        <f>'Table 7'!E12-'Table 8'!E12</f>
        <v>172</v>
      </c>
      <c r="F12" s="234">
        <f>'Table 7'!F12-'Table 8'!F12</f>
        <v>130</v>
      </c>
      <c r="G12" s="234">
        <f>'Table 7'!G12-'Table 8'!G12</f>
        <v>302</v>
      </c>
      <c r="H12" s="234">
        <f>'Table 7'!H12-'Table 8'!H12</f>
        <v>88</v>
      </c>
      <c r="I12" s="234">
        <f>'Table 7'!I12-'Table 8'!I12</f>
        <v>84</v>
      </c>
      <c r="J12" s="234">
        <f>'Table 7'!J12-'Table 8'!J12</f>
        <v>95</v>
      </c>
      <c r="K12" s="237">
        <f>'Table 7'!K12-'Table 8'!K12</f>
        <v>67</v>
      </c>
      <c r="L12" s="237">
        <f>'Table 7'!L12-'Table 8'!L12</f>
        <v>162</v>
      </c>
      <c r="M12" s="537"/>
    </row>
    <row r="13" spans="1:13" ht="11.25" customHeight="1">
      <c r="A13" s="162"/>
      <c r="B13" s="204" t="s">
        <v>15</v>
      </c>
      <c r="C13" s="237">
        <f>'Table 7'!C13-'Table 8'!C13</f>
        <v>18</v>
      </c>
      <c r="D13" s="234">
        <f>'Table 7'!D13-'Table 8'!D13</f>
        <v>119</v>
      </c>
      <c r="E13" s="234">
        <f>'Table 7'!E13-'Table 8'!E13</f>
        <v>7</v>
      </c>
      <c r="F13" s="234">
        <f>'Table 7'!F13-'Table 8'!F13</f>
        <v>33</v>
      </c>
      <c r="G13" s="234">
        <f>'Table 7'!G13-'Table 8'!G13</f>
        <v>40</v>
      </c>
      <c r="H13" s="234">
        <f>'Table 7'!H13-'Table 8'!H13</f>
        <v>39</v>
      </c>
      <c r="I13" s="234">
        <f>'Table 7'!I13-'Table 8'!I13</f>
        <v>40</v>
      </c>
      <c r="J13" s="234">
        <f>'Table 7'!J13-'Table 8'!J13</f>
        <v>11</v>
      </c>
      <c r="K13" s="237">
        <f>'Table 7'!K13-'Table 8'!K13</f>
        <v>5</v>
      </c>
      <c r="L13" s="237">
        <f>'Table 7'!L13-'Table 8'!L13</f>
        <v>16</v>
      </c>
      <c r="M13" s="537"/>
    </row>
    <row r="14" spans="1:13" ht="11.25" customHeight="1">
      <c r="A14" s="162"/>
      <c r="B14" s="204" t="s">
        <v>16</v>
      </c>
      <c r="C14" s="237">
        <f>'Table 7'!C14-'Table 8'!C14</f>
        <v>116</v>
      </c>
      <c r="D14" s="234">
        <f>'Table 7'!D14-'Table 8'!D14</f>
        <v>58</v>
      </c>
      <c r="E14" s="234">
        <f>'Table 7'!E14-'Table 8'!E14</f>
        <v>28</v>
      </c>
      <c r="F14" s="234">
        <f>'Table 7'!F14-'Table 8'!F14</f>
        <v>1</v>
      </c>
      <c r="G14" s="234">
        <f>'Table 7'!G14-'Table 8'!G14</f>
        <v>29</v>
      </c>
      <c r="H14" s="234">
        <f>'Table 7'!H14-'Table 8'!H14</f>
        <v>28</v>
      </c>
      <c r="I14" s="234">
        <f>'Table 7'!I14-'Table 8'!I14</f>
        <v>1</v>
      </c>
      <c r="J14" s="234">
        <f>'Table 7'!J14-'Table 8'!J14</f>
        <v>7</v>
      </c>
      <c r="K14" s="252">
        <f>'Table 7'!K14-'Table 8'!K14</f>
        <v>0</v>
      </c>
      <c r="L14" s="237">
        <f>'Table 7'!L14-'Table 8'!L14</f>
        <v>7</v>
      </c>
      <c r="M14" s="537"/>
    </row>
    <row r="15" spans="1:13" ht="11.25" customHeight="1">
      <c r="A15" s="162"/>
      <c r="B15" s="204" t="s">
        <v>19</v>
      </c>
      <c r="C15" s="237">
        <f>'Table 7'!C15-'Table 8'!C15</f>
        <v>613</v>
      </c>
      <c r="D15" s="234">
        <f>'Table 7'!D15-'Table 8'!D15</f>
        <v>809</v>
      </c>
      <c r="E15" s="234">
        <f>'Table 7'!E15-'Table 8'!E15</f>
        <v>312</v>
      </c>
      <c r="F15" s="234">
        <f>'Table 7'!F15-'Table 8'!F15</f>
        <v>137</v>
      </c>
      <c r="G15" s="234">
        <f>'Table 7'!G15-'Table 8'!G15</f>
        <v>449</v>
      </c>
      <c r="H15" s="234">
        <f>'Table 7'!H15-'Table 8'!H15</f>
        <v>164</v>
      </c>
      <c r="I15" s="234">
        <f>'Table 7'!I15-'Table 8'!I15</f>
        <v>196</v>
      </c>
      <c r="J15" s="234">
        <f>'Table 7'!J15-'Table 8'!J15</f>
        <v>255</v>
      </c>
      <c r="K15" s="237">
        <f>'Table 7'!K15-'Table 8'!K15</f>
        <v>196</v>
      </c>
      <c r="L15" s="237">
        <f>'Table 7'!L15-'Table 8'!L15</f>
        <v>451</v>
      </c>
      <c r="M15" s="537"/>
    </row>
    <row r="16" spans="1:13" ht="11.25" customHeight="1">
      <c r="A16" s="162"/>
      <c r="B16" s="204" t="s">
        <v>31</v>
      </c>
      <c r="C16" s="237">
        <f>'Table 7'!C16-'Table 8'!C16</f>
        <v>174</v>
      </c>
      <c r="D16" s="234">
        <f>'Table 7'!D16-'Table 8'!D16</f>
        <v>170</v>
      </c>
      <c r="E16" s="234">
        <f>'Table 7'!E16-'Table 8'!E16</f>
        <v>54</v>
      </c>
      <c r="F16" s="234">
        <f>'Table 7'!F16-'Table 8'!F16</f>
        <v>23</v>
      </c>
      <c r="G16" s="234">
        <f>'Table 7'!G16-'Table 8'!G16</f>
        <v>77</v>
      </c>
      <c r="H16" s="234">
        <f>'Table 7'!H16-'Table 8'!H16</f>
        <v>7</v>
      </c>
      <c r="I16" s="234">
        <f>'Table 7'!I16-'Table 8'!I16</f>
        <v>86</v>
      </c>
      <c r="J16" s="234">
        <f>'Table 7'!J16-'Table 8'!J16</f>
        <v>83</v>
      </c>
      <c r="K16" s="237">
        <f>'Table 7'!K16-'Table 8'!K16</f>
        <v>61</v>
      </c>
      <c r="L16" s="237">
        <f>'Table 7'!L16-'Table 8'!L16</f>
        <v>144</v>
      </c>
      <c r="M16" s="537"/>
    </row>
    <row r="17" spans="1:13" ht="11.25" customHeight="1">
      <c r="A17" s="162"/>
      <c r="B17" s="204" t="s">
        <v>18</v>
      </c>
      <c r="C17" s="237">
        <f>'Table 7'!C17-'Table 8'!C17</f>
        <v>154</v>
      </c>
      <c r="D17" s="234">
        <f>'Table 7'!D17-'Table 8'!D17</f>
        <v>204</v>
      </c>
      <c r="E17" s="234">
        <f>'Table 7'!E17-'Table 8'!E17</f>
        <v>34</v>
      </c>
      <c r="F17" s="234">
        <f>'Table 7'!F17-'Table 8'!F17</f>
        <v>80</v>
      </c>
      <c r="G17" s="234">
        <f>'Table 7'!G17-'Table 8'!G17</f>
        <v>114</v>
      </c>
      <c r="H17" s="234">
        <f>'Table 7'!H17-'Table 8'!H17</f>
        <v>25</v>
      </c>
      <c r="I17" s="234">
        <f>'Table 7'!I17-'Table 8'!I17</f>
        <v>65</v>
      </c>
      <c r="J17" s="234">
        <f>'Table 7'!J17-'Table 8'!J17</f>
        <v>68</v>
      </c>
      <c r="K17" s="237">
        <f>'Table 7'!K17-'Table 8'!K17</f>
        <v>28</v>
      </c>
      <c r="L17" s="237">
        <f>'Table 7'!L17-'Table 8'!L17</f>
        <v>96</v>
      </c>
      <c r="M17" s="537"/>
    </row>
    <row r="18" spans="1:13" ht="11.25" customHeight="1">
      <c r="A18" s="162"/>
      <c r="B18" s="204" t="s">
        <v>20</v>
      </c>
      <c r="C18" s="237">
        <f>'Table 7'!C18-'Table 8'!C18</f>
        <v>334</v>
      </c>
      <c r="D18" s="234">
        <f>'Table 7'!D18-'Table 8'!D18</f>
        <v>225</v>
      </c>
      <c r="E18" s="234">
        <f>'Table 7'!E18-'Table 8'!E18</f>
        <v>46</v>
      </c>
      <c r="F18" s="234">
        <f>'Table 7'!F18-'Table 8'!F18</f>
        <v>68</v>
      </c>
      <c r="G18" s="234">
        <f>'Table 7'!G18-'Table 8'!G18</f>
        <v>114</v>
      </c>
      <c r="H18" s="234">
        <f>'Table 7'!H18-'Table 8'!H18</f>
        <v>49</v>
      </c>
      <c r="I18" s="234">
        <f>'Table 7'!I18-'Table 8'!I18</f>
        <v>62</v>
      </c>
      <c r="J18" s="234">
        <f>'Table 7'!J18-'Table 8'!J18</f>
        <v>105</v>
      </c>
      <c r="K18" s="237">
        <f>'Table 7'!K18-'Table 8'!K18</f>
        <v>144</v>
      </c>
      <c r="L18" s="237">
        <f>'Table 7'!L18-'Table 8'!L18</f>
        <v>249</v>
      </c>
      <c r="M18" s="537"/>
    </row>
    <row r="19" spans="1:13" ht="11.25" customHeight="1">
      <c r="A19" s="203" t="s">
        <v>126</v>
      </c>
      <c r="B19" s="204"/>
      <c r="C19" s="233">
        <f>'Table 7'!C19-'Table 8'!C19</f>
        <v>3740</v>
      </c>
      <c r="D19" s="233">
        <f>'Table 7'!D19-'Table 8'!D19</f>
        <v>2163</v>
      </c>
      <c r="E19" s="233">
        <f>'Table 7'!E19-'Table 8'!E19</f>
        <v>370</v>
      </c>
      <c r="F19" s="233">
        <f>'Table 7'!F19-'Table 8'!F19</f>
        <v>499</v>
      </c>
      <c r="G19" s="233">
        <f>'Table 7'!G19-'Table 8'!G19</f>
        <v>869</v>
      </c>
      <c r="H19" s="233">
        <f>'Table 7'!H19-'Table 8'!H19</f>
        <v>640</v>
      </c>
      <c r="I19" s="233">
        <f>'Table 7'!I19-'Table 8'!I19</f>
        <v>654</v>
      </c>
      <c r="J19" s="233">
        <f>'Table 7'!J19-'Table 8'!J19</f>
        <v>912</v>
      </c>
      <c r="K19" s="233">
        <f>'Table 7'!K19-'Table 8'!K19</f>
        <v>644</v>
      </c>
      <c r="L19" s="233">
        <f>'Table 7'!L19-'Table 8'!L19</f>
        <v>1556</v>
      </c>
      <c r="M19" s="537"/>
    </row>
    <row r="20" spans="1:13" ht="11.25" customHeight="1">
      <c r="A20" s="203"/>
      <c r="B20" s="204" t="s">
        <v>147</v>
      </c>
      <c r="C20" s="237">
        <f>'Table 7'!C20-'Table 8'!C20</f>
        <v>208</v>
      </c>
      <c r="D20" s="234">
        <f>'Table 7'!D20-'Table 8'!D20</f>
        <v>146</v>
      </c>
      <c r="E20" s="234">
        <f>'Table 7'!E20-'Table 8'!E20</f>
        <v>10</v>
      </c>
      <c r="F20" s="234">
        <f>'Table 7'!F20-'Table 8'!F20</f>
        <v>36</v>
      </c>
      <c r="G20" s="234">
        <f>'Table 7'!G20-'Table 8'!G20</f>
        <v>46</v>
      </c>
      <c r="H20" s="234">
        <f>'Table 7'!H20-'Table 8'!H20</f>
        <v>58</v>
      </c>
      <c r="I20" s="234">
        <f>'Table 7'!I20-'Table 8'!I20</f>
        <v>42</v>
      </c>
      <c r="J20" s="234">
        <f>'Table 7'!J20-'Table 8'!J20</f>
        <v>13</v>
      </c>
      <c r="K20" s="237">
        <f>'Table 7'!K20-'Table 8'!K20</f>
        <v>8</v>
      </c>
      <c r="L20" s="237">
        <f>'Table 7'!L20-'Table 8'!L20</f>
        <v>21</v>
      </c>
      <c r="M20" s="537"/>
    </row>
    <row r="21" spans="1:13" ht="11.25" customHeight="1">
      <c r="A21" s="162"/>
      <c r="B21" s="204" t="s">
        <v>385</v>
      </c>
      <c r="C21" s="237">
        <f>'Table 7'!C21-'Table 8'!C21</f>
        <v>45</v>
      </c>
      <c r="D21" s="234">
        <f>'Table 7'!D21-'Table 8'!D21</f>
        <v>100</v>
      </c>
      <c r="E21" s="234">
        <f>'Table 7'!E21-'Table 8'!E21</f>
        <v>17</v>
      </c>
      <c r="F21" s="234">
        <f>'Table 7'!F21-'Table 8'!F21</f>
        <v>21</v>
      </c>
      <c r="G21" s="234">
        <f>'Table 7'!G21-'Table 8'!G21</f>
        <v>38</v>
      </c>
      <c r="H21" s="234">
        <f>'Table 7'!H21-'Table 8'!H21</f>
        <v>26</v>
      </c>
      <c r="I21" s="234">
        <f>'Table 7'!I21-'Table 8'!I21</f>
        <v>36</v>
      </c>
      <c r="J21" s="234">
        <f>'Table 7'!J21-'Table 8'!J21</f>
        <v>10</v>
      </c>
      <c r="K21" s="237">
        <f>'Table 7'!K21-'Table 8'!K21</f>
        <v>16</v>
      </c>
      <c r="L21" s="237">
        <f>'Table 7'!L21-'Table 8'!L21</f>
        <v>26</v>
      </c>
      <c r="M21" s="537"/>
    </row>
    <row r="22" spans="1:13" ht="11.25" customHeight="1">
      <c r="A22" s="162"/>
      <c r="B22" s="204" t="s">
        <v>23</v>
      </c>
      <c r="C22" s="237">
        <f>'Table 7'!C22-'Table 8'!C22</f>
        <v>306</v>
      </c>
      <c r="D22" s="234">
        <f>'Table 7'!D22-'Table 8'!D22</f>
        <v>202</v>
      </c>
      <c r="E22" s="234">
        <f>'Table 7'!E22-'Table 8'!E22</f>
        <v>40</v>
      </c>
      <c r="F22" s="234">
        <f>'Table 7'!F22-'Table 8'!F22</f>
        <v>64</v>
      </c>
      <c r="G22" s="234">
        <f>'Table 7'!G22-'Table 8'!G22</f>
        <v>104</v>
      </c>
      <c r="H22" s="234">
        <f>'Table 7'!H22-'Table 8'!H22</f>
        <v>47</v>
      </c>
      <c r="I22" s="234">
        <f>'Table 7'!I22-'Table 8'!I22</f>
        <v>51</v>
      </c>
      <c r="J22" s="234">
        <f>'Table 7'!J22-'Table 8'!J22</f>
        <v>155</v>
      </c>
      <c r="K22" s="237">
        <f>'Table 7'!K22-'Table 8'!K22</f>
        <v>71</v>
      </c>
      <c r="L22" s="237">
        <f>'Table 7'!L22-'Table 8'!L22</f>
        <v>226</v>
      </c>
      <c r="M22" s="537"/>
    </row>
    <row r="23" spans="1:13" ht="11.25" customHeight="1">
      <c r="A23" s="162"/>
      <c r="B23" s="204" t="s">
        <v>30</v>
      </c>
      <c r="C23" s="237">
        <f>'Table 7'!C23-'Table 8'!C23</f>
        <v>216</v>
      </c>
      <c r="D23" s="234">
        <f>'Table 7'!D23-'Table 8'!D23</f>
        <v>287</v>
      </c>
      <c r="E23" s="234">
        <f>'Table 7'!E23-'Table 8'!E23</f>
        <v>35</v>
      </c>
      <c r="F23" s="234">
        <f>'Table 7'!F23-'Table 8'!F23</f>
        <v>85</v>
      </c>
      <c r="G23" s="234">
        <f>'Table 7'!G23-'Table 8'!G23</f>
        <v>120</v>
      </c>
      <c r="H23" s="234">
        <f>'Table 7'!H23-'Table 8'!H23</f>
        <v>65</v>
      </c>
      <c r="I23" s="234">
        <f>'Table 7'!I23-'Table 8'!I23</f>
        <v>102</v>
      </c>
      <c r="J23" s="234">
        <f>'Table 7'!J23-'Table 8'!J23</f>
        <v>223</v>
      </c>
      <c r="K23" s="237">
        <f>'Table 7'!K23-'Table 8'!K23</f>
        <v>52</v>
      </c>
      <c r="L23" s="237">
        <f>'Table 7'!L23-'Table 8'!L23</f>
        <v>275</v>
      </c>
      <c r="M23" s="537"/>
    </row>
    <row r="24" spans="1:13" ht="11.25" customHeight="1">
      <c r="A24" s="162"/>
      <c r="B24" s="204" t="s">
        <v>222</v>
      </c>
      <c r="C24" s="237">
        <f>'Table 7'!C24-'Table 8'!C24</f>
        <v>158</v>
      </c>
      <c r="D24" s="234">
        <f>'Table 7'!D24-'Table 8'!D24</f>
        <v>194</v>
      </c>
      <c r="E24" s="234">
        <f>'Table 7'!E24-'Table 8'!E24</f>
        <v>27</v>
      </c>
      <c r="F24" s="234">
        <f>'Table 7'!F24-'Table 8'!F24</f>
        <v>36</v>
      </c>
      <c r="G24" s="234">
        <f>'Table 7'!G24-'Table 8'!G24</f>
        <v>63</v>
      </c>
      <c r="H24" s="234">
        <f>'Table 7'!H24-'Table 8'!H24</f>
        <v>66</v>
      </c>
      <c r="I24" s="234">
        <f>'Table 7'!I24-'Table 8'!I24</f>
        <v>65</v>
      </c>
      <c r="J24" s="234">
        <f>'Table 7'!J24-'Table 8'!J24</f>
        <v>52</v>
      </c>
      <c r="K24" s="237">
        <f>'Table 7'!K24-'Table 8'!K24</f>
        <v>95</v>
      </c>
      <c r="L24" s="237">
        <f>'Table 7'!L24-'Table 8'!L24</f>
        <v>147</v>
      </c>
      <c r="M24" s="537"/>
    </row>
    <row r="25" spans="1:13" ht="11.25" customHeight="1">
      <c r="A25" s="162"/>
      <c r="B25" s="204" t="s">
        <v>248</v>
      </c>
      <c r="C25" s="237">
        <f>'Table 7'!C25-'Table 8'!C25</f>
        <v>133</v>
      </c>
      <c r="D25" s="234">
        <f>'Table 7'!D25-'Table 8'!D25</f>
        <v>169</v>
      </c>
      <c r="E25" s="234">
        <f>'Table 7'!E25-'Table 8'!E25</f>
        <v>40</v>
      </c>
      <c r="F25" s="234">
        <f>'Table 7'!F25-'Table 8'!F25</f>
        <v>78</v>
      </c>
      <c r="G25" s="234">
        <f>'Table 7'!G25-'Table 8'!G25</f>
        <v>118</v>
      </c>
      <c r="H25" s="234">
        <f>'Table 7'!H25-'Table 8'!H25</f>
        <v>1</v>
      </c>
      <c r="I25" s="234">
        <f>'Table 7'!I25-'Table 8'!I25</f>
        <v>50</v>
      </c>
      <c r="J25" s="234">
        <f>'Table 7'!J25-'Table 8'!J25</f>
        <v>24</v>
      </c>
      <c r="K25" s="237">
        <f>'Table 7'!K25-'Table 8'!K25</f>
        <v>53</v>
      </c>
      <c r="L25" s="237">
        <f>'Table 7'!L25-'Table 8'!L25</f>
        <v>77</v>
      </c>
      <c r="M25" s="537"/>
    </row>
    <row r="26" spans="1:13" ht="11.25" customHeight="1">
      <c r="A26" s="162"/>
      <c r="B26" s="204" t="s">
        <v>26</v>
      </c>
      <c r="C26" s="237">
        <f>'Table 7'!C26-'Table 8'!C26</f>
        <v>209</v>
      </c>
      <c r="D26" s="234">
        <f>'Table 7'!D26-'Table 8'!D26</f>
        <v>280</v>
      </c>
      <c r="E26" s="234">
        <f>'Table 7'!E26-'Table 8'!E26</f>
        <v>25</v>
      </c>
      <c r="F26" s="234">
        <f>'Table 7'!F26-'Table 8'!F26</f>
        <v>48</v>
      </c>
      <c r="G26" s="234">
        <f>'Table 7'!G26-'Table 8'!G26</f>
        <v>73</v>
      </c>
      <c r="H26" s="234">
        <f>'Table 7'!H26-'Table 8'!H26</f>
        <v>91</v>
      </c>
      <c r="I26" s="234">
        <f>'Table 7'!I26-'Table 8'!I26</f>
        <v>116</v>
      </c>
      <c r="J26" s="234">
        <f>'Table 7'!J26-'Table 8'!J26</f>
        <v>81</v>
      </c>
      <c r="K26" s="237">
        <f>'Table 7'!K26-'Table 8'!K26</f>
        <v>79</v>
      </c>
      <c r="L26" s="237">
        <f>'Table 7'!L26-'Table 8'!L26</f>
        <v>160</v>
      </c>
      <c r="M26" s="537"/>
    </row>
    <row r="27" spans="1:13" ht="11.25" customHeight="1">
      <c r="A27" s="162"/>
      <c r="B27" s="204" t="s">
        <v>223</v>
      </c>
      <c r="C27" s="237">
        <f>'Table 7'!C27-'Table 8'!C27</f>
        <v>385</v>
      </c>
      <c r="D27" s="234">
        <f>'Table 7'!D27-'Table 8'!D27</f>
        <v>207</v>
      </c>
      <c r="E27" s="234">
        <f>'Table 7'!E27-'Table 8'!E27</f>
        <v>66</v>
      </c>
      <c r="F27" s="234">
        <f>'Table 7'!F27-'Table 8'!F27</f>
        <v>32</v>
      </c>
      <c r="G27" s="234">
        <f>'Table 7'!G27-'Table 8'!G27</f>
        <v>98</v>
      </c>
      <c r="H27" s="234">
        <f>'Table 7'!H27-'Table 8'!H27</f>
        <v>39</v>
      </c>
      <c r="I27" s="234">
        <f>'Table 7'!I27-'Table 8'!I27</f>
        <v>70</v>
      </c>
      <c r="J27" s="234">
        <f>'Table 7'!J27-'Table 8'!J27</f>
        <v>87</v>
      </c>
      <c r="K27" s="237">
        <f>'Table 7'!K27-'Table 8'!K27</f>
        <v>96</v>
      </c>
      <c r="L27" s="237">
        <f>'Table 7'!L27-'Table 8'!L27</f>
        <v>183</v>
      </c>
      <c r="M27" s="537"/>
    </row>
    <row r="28" spans="1:13" ht="11.25" customHeight="1">
      <c r="A28" s="162"/>
      <c r="B28" s="204" t="s">
        <v>65</v>
      </c>
      <c r="C28" s="237">
        <f>'Table 7'!C28-'Table 8'!C28</f>
        <v>1788</v>
      </c>
      <c r="D28" s="234">
        <f>'Table 7'!D28-'Table 8'!D28</f>
        <v>152</v>
      </c>
      <c r="E28" s="234">
        <f>'Table 7'!E28-'Table 8'!E28</f>
        <v>19</v>
      </c>
      <c r="F28" s="234">
        <f>'Table 7'!F28-'Table 8'!F28</f>
        <v>48</v>
      </c>
      <c r="G28" s="234">
        <f>'Table 7'!G28-'Table 8'!G28</f>
        <v>67</v>
      </c>
      <c r="H28" s="234">
        <f>'Table 7'!H28-'Table 8'!H28</f>
        <v>45</v>
      </c>
      <c r="I28" s="234">
        <f>'Table 7'!I28-'Table 8'!I28</f>
        <v>40</v>
      </c>
      <c r="J28" s="234">
        <f>'Table 7'!J28-'Table 8'!J28</f>
        <v>44</v>
      </c>
      <c r="K28" s="237">
        <f>'Table 7'!K28-'Table 8'!K28</f>
        <v>106</v>
      </c>
      <c r="L28" s="237">
        <f>'Table 7'!L28-'Table 8'!L28</f>
        <v>150</v>
      </c>
      <c r="M28" s="537"/>
    </row>
    <row r="29" spans="1:13" ht="11.25" customHeight="1">
      <c r="A29" s="162"/>
      <c r="B29" s="204" t="s">
        <v>20</v>
      </c>
      <c r="C29" s="237">
        <f>'Table 7'!C29-'Table 8'!C29</f>
        <v>292</v>
      </c>
      <c r="D29" s="234">
        <f>'Table 7'!D29-'Table 8'!D29</f>
        <v>426</v>
      </c>
      <c r="E29" s="234">
        <f>'Table 7'!E29-'Table 8'!E29</f>
        <v>91</v>
      </c>
      <c r="F29" s="234">
        <f>'Table 7'!F29-'Table 8'!F29</f>
        <v>51</v>
      </c>
      <c r="G29" s="234">
        <f>'Table 7'!G29-'Table 8'!G29</f>
        <v>142</v>
      </c>
      <c r="H29" s="234">
        <f>'Table 7'!H29-'Table 8'!H29</f>
        <v>202</v>
      </c>
      <c r="I29" s="234">
        <f>'Table 7'!I29-'Table 8'!I29</f>
        <v>82</v>
      </c>
      <c r="J29" s="234">
        <f>'Table 7'!J29-'Table 8'!J29</f>
        <v>223</v>
      </c>
      <c r="K29" s="237">
        <f>'Table 7'!K29-'Table 8'!K29</f>
        <v>68</v>
      </c>
      <c r="L29" s="237">
        <f>'Table 7'!L29-'Table 8'!L29</f>
        <v>291</v>
      </c>
      <c r="M29" s="537"/>
    </row>
    <row r="30" spans="1:13" ht="11.25" customHeight="1">
      <c r="A30" s="203" t="s">
        <v>127</v>
      </c>
      <c r="B30" s="204"/>
      <c r="C30" s="233">
        <f>'Table 7'!C30-'Table 8'!C30</f>
        <v>4480</v>
      </c>
      <c r="D30" s="233">
        <f>'Table 7'!D30-'Table 8'!D30</f>
        <v>4298</v>
      </c>
      <c r="E30" s="233">
        <f>'Table 7'!E30-'Table 8'!E30</f>
        <v>784</v>
      </c>
      <c r="F30" s="233">
        <f>'Table 7'!F30-'Table 8'!F30</f>
        <v>1101</v>
      </c>
      <c r="G30" s="233">
        <f>'Table 7'!G30-'Table 8'!G30</f>
        <v>1885</v>
      </c>
      <c r="H30" s="233">
        <f>'Table 7'!H30-'Table 8'!H30</f>
        <v>1146</v>
      </c>
      <c r="I30" s="233">
        <f>'Table 7'!I30-'Table 8'!I30</f>
        <v>1267</v>
      </c>
      <c r="J30" s="233">
        <f>'Table 7'!J30-'Table 8'!J30</f>
        <v>856</v>
      </c>
      <c r="K30" s="233">
        <f>'Table 7'!K30-'Table 8'!K30</f>
        <v>923</v>
      </c>
      <c r="L30" s="233">
        <f>'Table 7'!L30-'Table 8'!L30</f>
        <v>1779</v>
      </c>
      <c r="M30" s="537"/>
    </row>
    <row r="31" spans="1:13" ht="11.25" customHeight="1">
      <c r="A31" s="162"/>
      <c r="B31" s="204" t="s">
        <v>74</v>
      </c>
      <c r="C31" s="237">
        <f>'Table 7'!C31-'Table 8'!C31</f>
        <v>139</v>
      </c>
      <c r="D31" s="234">
        <f>'Table 7'!D31-'Table 8'!D31</f>
        <v>72</v>
      </c>
      <c r="E31" s="234">
        <f>'Table 7'!E31-'Table 8'!E31</f>
        <v>29</v>
      </c>
      <c r="F31" s="234">
        <f>'Table 7'!F31-'Table 8'!F31</f>
        <v>19</v>
      </c>
      <c r="G31" s="234">
        <f>'Table 7'!G31-'Table 8'!G31</f>
        <v>48</v>
      </c>
      <c r="H31" s="234">
        <f>'Table 7'!H31-'Table 8'!H31</f>
        <v>8</v>
      </c>
      <c r="I31" s="234">
        <f>'Table 7'!I31-'Table 8'!I31</f>
        <v>16</v>
      </c>
      <c r="J31" s="234">
        <f>'Table 7'!J31-'Table 8'!J31</f>
        <v>11</v>
      </c>
      <c r="K31" s="237">
        <f>'Table 7'!K31-'Table 8'!K31</f>
        <v>13</v>
      </c>
      <c r="L31" s="237">
        <f>'Table 7'!L31-'Table 8'!L31</f>
        <v>24</v>
      </c>
      <c r="M31" s="537"/>
    </row>
    <row r="32" spans="1:13" ht="11.25" customHeight="1">
      <c r="A32" s="162"/>
      <c r="B32" s="204" t="s">
        <v>94</v>
      </c>
      <c r="C32" s="237">
        <f>'Table 7'!C32-'Table 8'!C32</f>
        <v>5</v>
      </c>
      <c r="D32" s="234">
        <f>'Table 7'!D32-'Table 8'!D32</f>
        <v>2</v>
      </c>
      <c r="E32" s="235">
        <f>'Table 7'!E32-'Table 8'!E32</f>
        <v>0</v>
      </c>
      <c r="F32" s="234">
        <f>'Table 7'!F32-'Table 8'!F32</f>
        <v>1</v>
      </c>
      <c r="G32" s="234">
        <f>'Table 7'!G32-'Table 8'!G32</f>
        <v>1</v>
      </c>
      <c r="H32" s="252">
        <f>'Table 7'!H32-'Table 8'!H32</f>
        <v>0</v>
      </c>
      <c r="I32" s="234">
        <f>'Table 7'!I32-'Table 8'!I32</f>
        <v>1</v>
      </c>
      <c r="J32" s="235">
        <f>'Table 7'!J32-'Table 8'!J32</f>
        <v>0</v>
      </c>
      <c r="K32" s="237">
        <f>'Table 7'!K32-'Table 8'!K32</f>
        <v>1</v>
      </c>
      <c r="L32" s="237">
        <f>'Table 7'!L32-'Table 8'!L32</f>
        <v>1</v>
      </c>
      <c r="M32" s="537"/>
    </row>
    <row r="33" spans="1:13" ht="11.25" customHeight="1">
      <c r="A33" s="162"/>
      <c r="B33" s="204" t="s">
        <v>24</v>
      </c>
      <c r="C33" s="237">
        <f>'Table 7'!C33-'Table 8'!C33</f>
        <v>74</v>
      </c>
      <c r="D33" s="234">
        <f>'Table 7'!D33-'Table 8'!D33</f>
        <v>28</v>
      </c>
      <c r="E33" s="234">
        <f>'Table 7'!E33-'Table 8'!E33</f>
        <v>12</v>
      </c>
      <c r="F33" s="234">
        <f>'Table 7'!F33-'Table 8'!F33</f>
        <v>1</v>
      </c>
      <c r="G33" s="234">
        <f>'Table 7'!G33-'Table 8'!G33</f>
        <v>13</v>
      </c>
      <c r="H33" s="234">
        <f>'Table 7'!H33-'Table 8'!H33</f>
        <v>4</v>
      </c>
      <c r="I33" s="234">
        <f>'Table 7'!I33-'Table 8'!I33</f>
        <v>11</v>
      </c>
      <c r="J33" s="234">
        <f>'Table 7'!J33-'Table 8'!J33</f>
        <v>5</v>
      </c>
      <c r="K33" s="237">
        <f>'Table 7'!K33-'Table 8'!K33</f>
        <v>17</v>
      </c>
      <c r="L33" s="237">
        <f>'Table 7'!L33-'Table 8'!L33</f>
        <v>22</v>
      </c>
      <c r="M33" s="537"/>
    </row>
    <row r="34" spans="1:13" ht="11.25" customHeight="1">
      <c r="A34" s="162"/>
      <c r="B34" s="204" t="s">
        <v>175</v>
      </c>
      <c r="C34" s="237">
        <f>'Table 7'!C34-'Table 8'!C34</f>
        <v>1802</v>
      </c>
      <c r="D34" s="234">
        <f>'Table 7'!D34-'Table 8'!D34</f>
        <v>1580</v>
      </c>
      <c r="E34" s="234">
        <f>'Table 7'!E34-'Table 8'!E34</f>
        <v>290</v>
      </c>
      <c r="F34" s="234">
        <f>'Table 7'!F34-'Table 8'!F34</f>
        <v>461</v>
      </c>
      <c r="G34" s="234">
        <f>'Table 7'!G34-'Table 8'!G34</f>
        <v>751</v>
      </c>
      <c r="H34" s="234">
        <f>'Table 7'!H34-'Table 8'!H34</f>
        <v>413</v>
      </c>
      <c r="I34" s="234">
        <f>'Table 7'!I34-'Table 8'!I34</f>
        <v>416</v>
      </c>
      <c r="J34" s="234">
        <f>'Table 7'!J34-'Table 8'!J34</f>
        <v>361</v>
      </c>
      <c r="K34" s="237">
        <f>'Table 7'!K34-'Table 8'!K34</f>
        <v>387</v>
      </c>
      <c r="L34" s="237">
        <f>'Table 7'!L34-'Table 8'!L34</f>
        <v>748</v>
      </c>
      <c r="M34" s="537"/>
    </row>
    <row r="35" spans="1:13" ht="11.25" customHeight="1">
      <c r="A35" s="162"/>
      <c r="B35" s="204" t="s">
        <v>246</v>
      </c>
      <c r="C35" s="237">
        <f>'Table 7'!C35-'Table 8'!C35</f>
        <v>203</v>
      </c>
      <c r="D35" s="234">
        <f>'Table 7'!D35-'Table 8'!D35</f>
        <v>130</v>
      </c>
      <c r="E35" s="234">
        <f>'Table 7'!E35-'Table 8'!E35</f>
        <v>28</v>
      </c>
      <c r="F35" s="234">
        <f>'Table 7'!F35-'Table 8'!F35</f>
        <v>26</v>
      </c>
      <c r="G35" s="234">
        <f>'Table 7'!G35-'Table 8'!G35</f>
        <v>54</v>
      </c>
      <c r="H35" s="234">
        <f>'Table 7'!H35-'Table 8'!H35</f>
        <v>42</v>
      </c>
      <c r="I35" s="234">
        <f>'Table 7'!I35-'Table 8'!I35</f>
        <v>34</v>
      </c>
      <c r="J35" s="234">
        <f>'Table 7'!J35-'Table 8'!J35</f>
        <v>24</v>
      </c>
      <c r="K35" s="237">
        <f>'Table 7'!K35-'Table 8'!K35</f>
        <v>30</v>
      </c>
      <c r="L35" s="237">
        <f>'Table 7'!L35-'Table 8'!L35</f>
        <v>54</v>
      </c>
      <c r="M35" s="537"/>
    </row>
    <row r="36" spans="1:13" ht="11.25" customHeight="1">
      <c r="A36" s="162"/>
      <c r="B36" s="204" t="s">
        <v>77</v>
      </c>
      <c r="C36" s="237">
        <f>'Table 7'!C36-'Table 8'!C36</f>
        <v>4</v>
      </c>
      <c r="D36" s="234">
        <f>'Table 7'!D36-'Table 8'!D36</f>
        <v>30</v>
      </c>
      <c r="E36" s="234">
        <f>'Table 7'!E36-'Table 8'!E36</f>
        <v>3</v>
      </c>
      <c r="F36" s="234">
        <f>'Table 7'!F36-'Table 8'!F36</f>
        <v>4</v>
      </c>
      <c r="G36" s="234">
        <f>'Table 7'!G36-'Table 8'!G36</f>
        <v>7</v>
      </c>
      <c r="H36" s="234">
        <f>'Table 7'!H36-'Table 8'!H36</f>
        <v>8</v>
      </c>
      <c r="I36" s="234">
        <f>'Table 7'!I36-'Table 8'!I36</f>
        <v>15</v>
      </c>
      <c r="J36" s="234">
        <f>'Table 7'!J36-'Table 8'!J36</f>
        <v>2</v>
      </c>
      <c r="K36" s="237">
        <f>'Table 7'!K36-'Table 8'!K36</f>
        <v>2</v>
      </c>
      <c r="L36" s="237">
        <f>'Table 7'!L36-'Table 8'!L36</f>
        <v>4</v>
      </c>
      <c r="M36" s="537"/>
    </row>
    <row r="37" spans="1:13" ht="11.25" customHeight="1">
      <c r="A37" s="162"/>
      <c r="B37" s="204" t="s">
        <v>17</v>
      </c>
      <c r="C37" s="237">
        <f>'Table 7'!C37-'Table 8'!C37</f>
        <v>1178</v>
      </c>
      <c r="D37" s="234">
        <f>'Table 7'!D37-'Table 8'!D37</f>
        <v>1357</v>
      </c>
      <c r="E37" s="234">
        <f>'Table 7'!E37-'Table 8'!E37</f>
        <v>206</v>
      </c>
      <c r="F37" s="234">
        <f>'Table 7'!F37-'Table 8'!F37</f>
        <v>296</v>
      </c>
      <c r="G37" s="234">
        <f>'Table 7'!G37-'Table 8'!G37</f>
        <v>502</v>
      </c>
      <c r="H37" s="234">
        <f>'Table 7'!H37-'Table 8'!H37</f>
        <v>385</v>
      </c>
      <c r="I37" s="234">
        <f>'Table 7'!I37-'Table 8'!I37</f>
        <v>470</v>
      </c>
      <c r="J37" s="234">
        <f>'Table 7'!J37-'Table 8'!J37</f>
        <v>221</v>
      </c>
      <c r="K37" s="237">
        <f>'Table 7'!K37-'Table 8'!K37</f>
        <v>241</v>
      </c>
      <c r="L37" s="237">
        <f>'Table 7'!L37-'Table 8'!L37</f>
        <v>462</v>
      </c>
      <c r="M37" s="537"/>
    </row>
    <row r="38" spans="1:13" ht="11.25" customHeight="1">
      <c r="A38" s="162"/>
      <c r="B38" s="204" t="s">
        <v>25</v>
      </c>
      <c r="C38" s="237">
        <f>'Table 7'!C38-'Table 8'!C38</f>
        <v>463</v>
      </c>
      <c r="D38" s="234">
        <f>'Table 7'!D38-'Table 8'!D38</f>
        <v>569</v>
      </c>
      <c r="E38" s="234">
        <f>'Table 7'!E38-'Table 8'!E38</f>
        <v>98</v>
      </c>
      <c r="F38" s="234">
        <f>'Table 7'!F38-'Table 8'!F38</f>
        <v>148</v>
      </c>
      <c r="G38" s="234">
        <f>'Table 7'!G38-'Table 8'!G38</f>
        <v>246</v>
      </c>
      <c r="H38" s="234">
        <f>'Table 7'!H38-'Table 8'!H38</f>
        <v>139</v>
      </c>
      <c r="I38" s="234">
        <f>'Table 7'!I38-'Table 8'!I38</f>
        <v>184</v>
      </c>
      <c r="J38" s="234">
        <f>'Table 7'!J38-'Table 8'!J38</f>
        <v>94</v>
      </c>
      <c r="K38" s="237">
        <f>'Table 7'!K38-'Table 8'!K38</f>
        <v>96</v>
      </c>
      <c r="L38" s="237">
        <f>'Table 7'!L38-'Table 8'!L38</f>
        <v>190</v>
      </c>
      <c r="M38" s="537"/>
    </row>
    <row r="39" spans="1:13" ht="11.25" customHeight="1">
      <c r="A39" s="162"/>
      <c r="B39" s="204" t="s">
        <v>164</v>
      </c>
      <c r="C39" s="237">
        <f>'Table 7'!C39-'Table 8'!C39</f>
        <v>336</v>
      </c>
      <c r="D39" s="234">
        <f>'Table 7'!D39-'Table 8'!D39</f>
        <v>365</v>
      </c>
      <c r="E39" s="234">
        <f>'Table 7'!E39-'Table 8'!E39</f>
        <v>76</v>
      </c>
      <c r="F39" s="234">
        <f>'Table 7'!F39-'Table 8'!F39</f>
        <v>107</v>
      </c>
      <c r="G39" s="234">
        <f>'Table 7'!G39-'Table 8'!G39</f>
        <v>183</v>
      </c>
      <c r="H39" s="234">
        <f>'Table 7'!H39-'Table 8'!H39</f>
        <v>94</v>
      </c>
      <c r="I39" s="234">
        <f>'Table 7'!I39-'Table 8'!I39</f>
        <v>88</v>
      </c>
      <c r="J39" s="234">
        <f>'Table 7'!J39-'Table 8'!J39</f>
        <v>74</v>
      </c>
      <c r="K39" s="237">
        <f>'Table 7'!K39-'Table 8'!K39</f>
        <v>90</v>
      </c>
      <c r="L39" s="237">
        <f>'Table 7'!L39-'Table 8'!L39</f>
        <v>164</v>
      </c>
      <c r="M39" s="537"/>
    </row>
    <row r="40" spans="1:13" ht="11.25" customHeight="1">
      <c r="A40" s="162"/>
      <c r="B40" s="204" t="s">
        <v>82</v>
      </c>
      <c r="C40" s="237">
        <f>'Table 7'!C40-'Table 8'!C40</f>
        <v>16</v>
      </c>
      <c r="D40" s="234">
        <f>'Table 7'!D40-'Table 8'!D40</f>
        <v>17</v>
      </c>
      <c r="E40" s="234">
        <f>'Table 7'!E40-'Table 8'!E40</f>
        <v>5</v>
      </c>
      <c r="F40" s="234">
        <f>'Table 7'!F40-'Table 8'!F40</f>
        <v>1</v>
      </c>
      <c r="G40" s="234">
        <f>'Table 7'!G40-'Table 8'!G40</f>
        <v>6</v>
      </c>
      <c r="H40" s="234">
        <f>'Table 7'!H40-'Table 8'!H40</f>
        <v>7</v>
      </c>
      <c r="I40" s="234">
        <f>'Table 7'!I40-'Table 8'!I40</f>
        <v>4</v>
      </c>
      <c r="J40" s="234">
        <f>'Table 7'!J40-'Table 8'!J40</f>
        <v>9</v>
      </c>
      <c r="K40" s="237">
        <f>'Table 7'!K40-'Table 8'!K40</f>
        <v>1</v>
      </c>
      <c r="L40" s="237">
        <f>'Table 7'!L40-'Table 8'!L40</f>
        <v>10</v>
      </c>
      <c r="M40" s="537"/>
    </row>
    <row r="41" spans="1:13" ht="11.25" customHeight="1">
      <c r="A41" s="162"/>
      <c r="B41" s="204" t="s">
        <v>20</v>
      </c>
      <c r="C41" s="237">
        <f>'Table 7'!C41-'Table 8'!C41</f>
        <v>260</v>
      </c>
      <c r="D41" s="234">
        <f>'Table 7'!D41-'Table 8'!D41</f>
        <v>148</v>
      </c>
      <c r="E41" s="234">
        <f>'Table 7'!E41-'Table 8'!E41</f>
        <v>37</v>
      </c>
      <c r="F41" s="234">
        <f>'Table 7'!F41-'Table 8'!F41</f>
        <v>37</v>
      </c>
      <c r="G41" s="234">
        <f>'Table 7'!G41-'Table 8'!G41</f>
        <v>74</v>
      </c>
      <c r="H41" s="234">
        <f>'Table 7'!H41-'Table 8'!H41</f>
        <v>46</v>
      </c>
      <c r="I41" s="234">
        <f>'Table 7'!I41-'Table 8'!I41</f>
        <v>28</v>
      </c>
      <c r="J41" s="234">
        <f>'Table 7'!J41-'Table 8'!J41</f>
        <v>55</v>
      </c>
      <c r="K41" s="237">
        <f>'Table 7'!K41-'Table 8'!K41</f>
        <v>45</v>
      </c>
      <c r="L41" s="237">
        <f>'Table 7'!L41-'Table 8'!L41</f>
        <v>100</v>
      </c>
      <c r="M41" s="537"/>
    </row>
    <row r="42" spans="1:13" ht="11.25" customHeight="1">
      <c r="A42" s="203" t="s">
        <v>128</v>
      </c>
      <c r="B42" s="204"/>
      <c r="C42" s="233">
        <f>'Table 7'!C42-'Table 8'!C42</f>
        <v>431</v>
      </c>
      <c r="D42" s="233">
        <f>'Table 7'!D42-'Table 8'!D42</f>
        <v>395</v>
      </c>
      <c r="E42" s="233">
        <f>'Table 7'!E42-'Table 8'!E42</f>
        <v>86</v>
      </c>
      <c r="F42" s="233">
        <f>'Table 7'!F42-'Table 8'!F42</f>
        <v>61</v>
      </c>
      <c r="G42" s="233">
        <f>'Table 7'!G42-'Table 8'!G42</f>
        <v>147</v>
      </c>
      <c r="H42" s="233">
        <f>'Table 7'!H42-'Table 8'!H42</f>
        <v>141</v>
      </c>
      <c r="I42" s="233">
        <f>'Table 7'!I42-'Table 8'!I42</f>
        <v>107</v>
      </c>
      <c r="J42" s="233">
        <f>'Table 7'!J42-'Table 8'!J42</f>
        <v>56</v>
      </c>
      <c r="K42" s="233">
        <f>'Table 7'!K42-'Table 8'!K42</f>
        <v>89</v>
      </c>
      <c r="L42" s="233">
        <f>'Table 7'!L42-'Table 8'!L42</f>
        <v>145</v>
      </c>
      <c r="M42" s="537"/>
    </row>
    <row r="43" spans="1:13" ht="11.25" customHeight="1">
      <c r="A43" s="162"/>
      <c r="B43" s="204" t="s">
        <v>22</v>
      </c>
      <c r="C43" s="237">
        <f>'Table 7'!C43-'Table 8'!C43</f>
        <v>2</v>
      </c>
      <c r="D43" s="234">
        <f>'Table 7'!D43-'Table 8'!D43</f>
        <v>4</v>
      </c>
      <c r="E43" s="235">
        <f>'Table 7'!E43-'Table 8'!E43</f>
        <v>0</v>
      </c>
      <c r="F43" s="234">
        <f>'Table 7'!F43-'Table 8'!F43</f>
        <v>1</v>
      </c>
      <c r="G43" s="234">
        <f>'Table 7'!G43-'Table 8'!G43</f>
        <v>1</v>
      </c>
      <c r="H43" s="252">
        <f>'Table 7'!H43-'Table 8'!H43</f>
        <v>0</v>
      </c>
      <c r="I43" s="234">
        <f>'Table 7'!I43-'Table 8'!I43</f>
        <v>3</v>
      </c>
      <c r="J43" s="235">
        <f>'Table 7'!J43-'Table 8'!J43</f>
        <v>0</v>
      </c>
      <c r="K43" s="235">
        <f>'Table 7'!K43-'Table 8'!K43</f>
        <v>0</v>
      </c>
      <c r="L43" s="235">
        <f>'Table 7'!L43-'Table 8'!L43</f>
        <v>0</v>
      </c>
      <c r="M43" s="537"/>
    </row>
    <row r="44" spans="1:13" ht="11.25" customHeight="1">
      <c r="A44" s="162"/>
      <c r="B44" s="204" t="s">
        <v>28</v>
      </c>
      <c r="C44" s="237">
        <f>'Table 7'!C44-'Table 8'!C44</f>
        <v>307</v>
      </c>
      <c r="D44" s="234">
        <f>'Table 7'!D44-'Table 8'!D44</f>
        <v>310</v>
      </c>
      <c r="E44" s="234">
        <f>'Table 7'!E44-'Table 8'!E44</f>
        <v>76</v>
      </c>
      <c r="F44" s="234">
        <f>'Table 7'!F44-'Table 8'!F44</f>
        <v>50</v>
      </c>
      <c r="G44" s="234">
        <f>'Table 7'!G44-'Table 8'!G44</f>
        <v>126</v>
      </c>
      <c r="H44" s="234">
        <f>'Table 7'!H44-'Table 8'!H44</f>
        <v>106</v>
      </c>
      <c r="I44" s="234">
        <f>'Table 7'!I44-'Table 8'!I44</f>
        <v>78</v>
      </c>
      <c r="J44" s="234">
        <f>'Table 7'!J44-'Table 8'!J44</f>
        <v>38</v>
      </c>
      <c r="K44" s="237">
        <f>'Table 7'!K44-'Table 8'!K44</f>
        <v>67</v>
      </c>
      <c r="L44" s="237">
        <f>'Table 7'!L44-'Table 8'!L44</f>
        <v>105</v>
      </c>
      <c r="M44" s="537"/>
    </row>
    <row r="45" spans="1:13" ht="11.25" customHeight="1">
      <c r="A45" s="162"/>
      <c r="B45" s="204" t="s">
        <v>249</v>
      </c>
      <c r="C45" s="237">
        <f>'Table 7'!C45-'Table 8'!C45</f>
        <v>26</v>
      </c>
      <c r="D45" s="235">
        <f>'Table 7'!D45-'Table 8'!D45</f>
        <v>0</v>
      </c>
      <c r="E45" s="235">
        <f>'Table 7'!E45-'Table 8'!E45</f>
        <v>0</v>
      </c>
      <c r="F45" s="235">
        <f>'Table 7'!F45-'Table 8'!F45</f>
        <v>0</v>
      </c>
      <c r="G45" s="235">
        <f>'Table 7'!G45-'Table 8'!G45</f>
        <v>0</v>
      </c>
      <c r="H45" s="235">
        <f>'Table 7'!H45-'Table 8'!H45</f>
        <v>0</v>
      </c>
      <c r="I45" s="235">
        <f>'Table 7'!I45-'Table 8'!I45</f>
        <v>0</v>
      </c>
      <c r="J45" s="235">
        <f>'Table 7'!J45-'Table 8'!J45</f>
        <v>0</v>
      </c>
      <c r="K45" s="237">
        <f>'Table 7'!K45-'Table 8'!K45</f>
        <v>1</v>
      </c>
      <c r="L45" s="237">
        <f>'Table 7'!L45-'Table 8'!L45</f>
        <v>1</v>
      </c>
      <c r="M45" s="537"/>
    </row>
    <row r="46" spans="1:13" ht="11.25" customHeight="1">
      <c r="A46" s="162"/>
      <c r="B46" s="204" t="s">
        <v>20</v>
      </c>
      <c r="C46" s="237">
        <f>'Table 7'!C46-'Table 8'!C46</f>
        <v>96</v>
      </c>
      <c r="D46" s="234">
        <f>'Table 7'!D46-'Table 8'!D46</f>
        <v>81</v>
      </c>
      <c r="E46" s="234">
        <f>'Table 7'!E46-'Table 8'!E46</f>
        <v>10</v>
      </c>
      <c r="F46" s="234">
        <f>'Table 7'!F46-'Table 8'!F46</f>
        <v>10</v>
      </c>
      <c r="G46" s="234">
        <f>'Table 7'!G46-'Table 8'!G46</f>
        <v>20</v>
      </c>
      <c r="H46" s="234">
        <f>'Table 7'!H46-'Table 8'!H46</f>
        <v>35</v>
      </c>
      <c r="I46" s="234">
        <f>'Table 7'!I46-'Table 8'!I46</f>
        <v>26</v>
      </c>
      <c r="J46" s="234">
        <f>'Table 7'!J46-'Table 8'!J46</f>
        <v>18</v>
      </c>
      <c r="K46" s="237">
        <f>'Table 7'!K46-'Table 8'!K46</f>
        <v>21</v>
      </c>
      <c r="L46" s="237">
        <f>'Table 7'!L46-'Table 8'!L46</f>
        <v>39</v>
      </c>
      <c r="M46" s="537"/>
    </row>
    <row r="47" spans="1:13" ht="11.25" customHeight="1">
      <c r="A47" s="203" t="s">
        <v>129</v>
      </c>
      <c r="B47" s="204"/>
      <c r="C47" s="233">
        <f>'Table 7'!C47-'Table 8'!C47</f>
        <v>81</v>
      </c>
      <c r="D47" s="233">
        <f>'Table 7'!D47-'Table 8'!D47</f>
        <v>94</v>
      </c>
      <c r="E47" s="233">
        <f>'Table 7'!E47-'Table 8'!E47</f>
        <v>18</v>
      </c>
      <c r="F47" s="233">
        <f>'Table 7'!F47-'Table 8'!F47</f>
        <v>15</v>
      </c>
      <c r="G47" s="233">
        <f>'Table 7'!G47-'Table 8'!G47</f>
        <v>33</v>
      </c>
      <c r="H47" s="233">
        <f>'Table 7'!H47-'Table 8'!H47</f>
        <v>25</v>
      </c>
      <c r="I47" s="233">
        <f>'Table 7'!I47-'Table 8'!I47</f>
        <v>36</v>
      </c>
      <c r="J47" s="233">
        <f>'Table 7'!J47-'Table 8'!J47</f>
        <v>10</v>
      </c>
      <c r="K47" s="233">
        <f>'Table 7'!K47-'Table 8'!K47</f>
        <v>33</v>
      </c>
      <c r="L47" s="233">
        <f>'Table 7'!L47-'Table 8'!L47</f>
        <v>43</v>
      </c>
      <c r="M47" s="537"/>
    </row>
    <row r="48" spans="1:13" ht="11.25" customHeight="1">
      <c r="A48" s="162"/>
      <c r="B48" s="204" t="s">
        <v>21</v>
      </c>
      <c r="C48" s="237">
        <f>'Table 7'!C48-'Table 8'!C48</f>
        <v>23</v>
      </c>
      <c r="D48" s="234">
        <f>'Table 7'!D48-'Table 8'!D48</f>
        <v>45</v>
      </c>
      <c r="E48" s="234">
        <f>'Table 7'!E48-'Table 8'!E48</f>
        <v>8</v>
      </c>
      <c r="F48" s="234">
        <f>'Table 7'!F48-'Table 8'!F48</f>
        <v>3</v>
      </c>
      <c r="G48" s="234">
        <f>'Table 7'!G48-'Table 8'!G48</f>
        <v>11</v>
      </c>
      <c r="H48" s="234">
        <f>'Table 7'!H48-'Table 8'!H48</f>
        <v>12</v>
      </c>
      <c r="I48" s="234">
        <f>'Table 7'!I48-'Table 8'!I48</f>
        <v>22</v>
      </c>
      <c r="J48" s="234">
        <f>'Table 7'!J48-'Table 8'!J48</f>
        <v>4</v>
      </c>
      <c r="K48" s="237">
        <f>'Table 7'!K48-'Table 8'!K48</f>
        <v>15</v>
      </c>
      <c r="L48" s="237">
        <f>'Table 7'!L48-'Table 8'!L48</f>
        <v>19</v>
      </c>
      <c r="M48" s="537"/>
    </row>
    <row r="49" spans="1:13" ht="11.25" customHeight="1">
      <c r="A49" s="162"/>
      <c r="B49" s="204" t="s">
        <v>247</v>
      </c>
      <c r="C49" s="237">
        <f>'Table 7'!C49-'Table 8'!C49</f>
        <v>17</v>
      </c>
      <c r="D49" s="234">
        <f>'Table 7'!D49-'Table 8'!D49</f>
        <v>16</v>
      </c>
      <c r="E49" s="234">
        <f>'Table 7'!E49-'Table 8'!E49</f>
        <v>5</v>
      </c>
      <c r="F49" s="234">
        <f>'Table 7'!F49-'Table 8'!F49</f>
        <v>2</v>
      </c>
      <c r="G49" s="234">
        <f>'Table 7'!G49-'Table 8'!G49</f>
        <v>7</v>
      </c>
      <c r="H49" s="234">
        <f>'Table 7'!H49-'Table 8'!H49</f>
        <v>6</v>
      </c>
      <c r="I49" s="234">
        <f>'Table 7'!I49-'Table 8'!I49</f>
        <v>3</v>
      </c>
      <c r="J49" s="234">
        <f>'Table 7'!J49-'Table 8'!J49</f>
        <v>5</v>
      </c>
      <c r="K49" s="237">
        <f>'Table 7'!K49-'Table 8'!K49</f>
        <v>13</v>
      </c>
      <c r="L49" s="237">
        <f>'Table 7'!L49-'Table 8'!L49</f>
        <v>18</v>
      </c>
      <c r="M49" s="537"/>
    </row>
    <row r="50" spans="1:13" ht="11.25" customHeight="1">
      <c r="A50" s="205"/>
      <c r="B50" s="206" t="s">
        <v>20</v>
      </c>
      <c r="C50" s="238">
        <f>'Table 7'!C50-'Table 8'!C50</f>
        <v>41</v>
      </c>
      <c r="D50" s="236">
        <f>'Table 7'!D50-'Table 8'!D50</f>
        <v>33</v>
      </c>
      <c r="E50" s="236">
        <f>'Table 7'!E50-'Table 8'!E50</f>
        <v>5</v>
      </c>
      <c r="F50" s="236">
        <f>'Table 7'!F50-'Table 8'!F50</f>
        <v>10</v>
      </c>
      <c r="G50" s="236">
        <f>'Table 7'!G50-'Table 8'!G50</f>
        <v>15</v>
      </c>
      <c r="H50" s="236">
        <f>'Table 7'!H50-'Table 8'!H50</f>
        <v>7</v>
      </c>
      <c r="I50" s="236">
        <f>'Table 7'!I50-'Table 8'!I50</f>
        <v>11</v>
      </c>
      <c r="J50" s="236">
        <f>'Table 7'!J50-'Table 8'!J50</f>
        <v>1</v>
      </c>
      <c r="K50" s="238">
        <f>'Table 7'!K50-'Table 8'!K50</f>
        <v>5</v>
      </c>
      <c r="L50" s="238">
        <f>'Table 7'!L50-'Table 8'!L50</f>
        <v>6</v>
      </c>
      <c r="M50" s="537"/>
    </row>
    <row r="51" spans="1:13" ht="15.75" customHeight="1">
      <c r="A51" s="49" t="s">
        <v>386</v>
      </c>
      <c r="B51" s="49"/>
      <c r="M51" s="537"/>
    </row>
    <row r="52" spans="1:13" ht="5.25" customHeight="1" hidden="1">
      <c r="A52" s="27" t="s">
        <v>189</v>
      </c>
      <c r="B52" s="32"/>
      <c r="M52" s="66"/>
    </row>
    <row r="53" spans="1:13" ht="14.25" customHeight="1">
      <c r="A53" s="27"/>
      <c r="M53" s="66"/>
    </row>
    <row r="54" spans="3:4" ht="12">
      <c r="C54" s="50"/>
      <c r="D54" s="50"/>
    </row>
  </sheetData>
  <sheetProtection/>
  <mergeCells count="6">
    <mergeCell ref="M1:M51"/>
    <mergeCell ref="A3:B4"/>
    <mergeCell ref="C3:C4"/>
    <mergeCell ref="D3:D4"/>
    <mergeCell ref="J3:L3"/>
    <mergeCell ref="E3:I3"/>
  </mergeCells>
  <printOptions horizontalCentered="1"/>
  <pageMargins left="0.5" right="0.22" top="0.25" bottom="0" header="0" footer="0"/>
  <pageSetup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5.140625" style="3" customWidth="1"/>
    <col min="2" max="2" width="28.28125" style="3" customWidth="1"/>
    <col min="3" max="4" width="11.421875" style="3" customWidth="1"/>
    <col min="5" max="12" width="9.421875" style="26" customWidth="1"/>
    <col min="13" max="13" width="7.28125" style="3" customWidth="1"/>
    <col min="14" max="16384" width="9.140625" style="3" customWidth="1"/>
  </cols>
  <sheetData>
    <row r="1" spans="1:13" ht="22.5" customHeight="1">
      <c r="A1" s="77" t="s">
        <v>402</v>
      </c>
      <c r="B1" s="404"/>
      <c r="C1" s="55"/>
      <c r="D1" s="55"/>
      <c r="E1" s="405"/>
      <c r="F1" s="405"/>
      <c r="G1" s="405"/>
      <c r="H1" s="405"/>
      <c r="I1" s="405"/>
      <c r="J1" s="405"/>
      <c r="K1" s="405"/>
      <c r="L1" s="405"/>
      <c r="M1" s="505" t="s">
        <v>107</v>
      </c>
    </row>
    <row r="2" spans="1:13" ht="15" customHeight="1">
      <c r="A2" s="55"/>
      <c r="B2" s="55"/>
      <c r="C2" s="55"/>
      <c r="D2" s="55"/>
      <c r="E2" s="405"/>
      <c r="F2" s="405"/>
      <c r="G2" s="405"/>
      <c r="H2" s="405"/>
      <c r="I2" s="405"/>
      <c r="J2" s="277"/>
      <c r="K2" s="277"/>
      <c r="L2" s="280" t="s">
        <v>32</v>
      </c>
      <c r="M2" s="550"/>
    </row>
    <row r="3" spans="1:13" ht="8.25" customHeight="1">
      <c r="A3" s="55"/>
      <c r="B3" s="55"/>
      <c r="C3" s="55"/>
      <c r="D3" s="55"/>
      <c r="E3" s="405"/>
      <c r="F3" s="405"/>
      <c r="G3" s="405"/>
      <c r="H3" s="405"/>
      <c r="I3" s="405"/>
      <c r="J3" s="405"/>
      <c r="K3" s="405"/>
      <c r="L3" s="405"/>
      <c r="M3" s="550"/>
    </row>
    <row r="4" spans="1:13" ht="21.75" customHeight="1">
      <c r="A4" s="529" t="s">
        <v>102</v>
      </c>
      <c r="B4" s="551"/>
      <c r="C4" s="488" t="s">
        <v>256</v>
      </c>
      <c r="D4" s="488" t="s">
        <v>237</v>
      </c>
      <c r="E4" s="492" t="s">
        <v>237</v>
      </c>
      <c r="F4" s="493"/>
      <c r="G4" s="493"/>
      <c r="H4" s="493"/>
      <c r="I4" s="494"/>
      <c r="J4" s="552" t="s">
        <v>392</v>
      </c>
      <c r="K4" s="552"/>
      <c r="L4" s="552"/>
      <c r="M4" s="550"/>
    </row>
    <row r="5" spans="1:13" ht="24" customHeight="1">
      <c r="A5" s="531"/>
      <c r="B5" s="532"/>
      <c r="C5" s="489"/>
      <c r="D5" s="489"/>
      <c r="E5" s="53" t="s">
        <v>0</v>
      </c>
      <c r="F5" s="53" t="s">
        <v>1</v>
      </c>
      <c r="G5" s="478" t="s">
        <v>412</v>
      </c>
      <c r="H5" s="64" t="s">
        <v>2</v>
      </c>
      <c r="I5" s="64" t="s">
        <v>3</v>
      </c>
      <c r="J5" s="53" t="s">
        <v>0</v>
      </c>
      <c r="K5" s="53" t="s">
        <v>1</v>
      </c>
      <c r="L5" s="478" t="s">
        <v>412</v>
      </c>
      <c r="M5" s="550"/>
    </row>
    <row r="6" spans="1:13" s="25" customFormat="1" ht="21" customHeight="1">
      <c r="A6" s="406"/>
      <c r="B6" s="407" t="s">
        <v>151</v>
      </c>
      <c r="C6" s="282">
        <v>132165</v>
      </c>
      <c r="D6" s="282">
        <v>118303</v>
      </c>
      <c r="E6" s="282">
        <f>E7+E17+E20+'Table 10 cont''d'!E6+'Table 10 cont''d'!E10+'Table 10 cont''d'!E13+'Table 10 cont''d'!E20+'[1]Table 10 cont''d(sec 7-9)'!I6+'[1]Table 10 cont''d(sec 7-9)'!I16+'[1]Table 10 cont''d(sec 7-9)'!I26</f>
        <v>25392</v>
      </c>
      <c r="F6" s="282">
        <f>F7+F17+F20+'Table 10 cont''d'!F6+'Table 10 cont''d'!F10+'Table 10 cont''d'!F13+'Table 10 cont''d'!F20+'Table 10 cont''d(sec 7-9)'!F6+'Table 10 cont''d(sec 7-9)'!F16+'Table 10 cont''d(sec 7-9)'!F26</f>
        <v>28498</v>
      </c>
      <c r="G6" s="282">
        <f>G7+G17+G20+'Table 10 cont''d'!G6+'Table 10 cont''d'!G10+'Table 10 cont''d'!G13+'Table 10 cont''d'!G20+'Table 10 cont''d(sec 7-9)'!G6+'Table 10 cont''d(sec 7-9)'!G16+'Table 10 cont''d(sec 7-9)'!G26</f>
        <v>53890</v>
      </c>
      <c r="H6" s="282">
        <f>H7+H17+H20+'Table 10 cont''d'!H6+'Table 10 cont''d'!H10+'Table 10 cont''d'!H13+'Table 10 cont''d'!H20+'Table 10 cont''d(sec 7-9)'!H6+'Table 10 cont''d(sec 7-9)'!H16+'Table 10 cont''d(sec 7-9)'!H26</f>
        <v>28912</v>
      </c>
      <c r="I6" s="282">
        <f>I7+I17+I20+'Table 10 cont''d'!I6+'Table 10 cont''d'!I10+'Table 10 cont''d'!I13+'Table 10 cont''d'!I20+'Table 10 cont''d(sec 7-9)'!I6+'Table 10 cont''d(sec 7-9)'!I16+'Table 10 cont''d(sec 7-9)'!I26</f>
        <v>35501</v>
      </c>
      <c r="J6" s="282">
        <f>J7+J17+J20+'Table 10 cont''d'!J6+'Table 10 cont''d'!J10+'Table 10 cont''d'!J13+'Table 10 cont''d'!J20+'Table 10 cont''d(sec 7-9)'!J6+'Table 10 cont''d(sec 7-9)'!J16+'Table 10 cont''d(sec 7-9)'!J26</f>
        <v>28803</v>
      </c>
      <c r="K6" s="282">
        <f>K7+K17+K20+'Table 10 cont''d'!K6+'Table 10 cont''d'!K10+'Table 10 cont''d'!K13+'Table 10 cont''d'!K20+'Table 10 cont''d(sec 7-9)'!K6+'Table 10 cont''d(sec 7-9)'!K16+'Table 10 cont''d(sec 7-9)'!K26</f>
        <v>33971</v>
      </c>
      <c r="L6" s="282">
        <f>L7+L17+L20+'Table 10 cont''d'!L6+'Table 10 cont''d'!L10+'Table 10 cont''d'!L13+'Table 10 cont''d'!L20+'Table 10 cont''d(sec 7-9)'!L6+'Table 10 cont''d(sec 7-9)'!L16+'Table 10 cont''d(sec 7-9)'!L26</f>
        <v>62774</v>
      </c>
      <c r="M6" s="550"/>
    </row>
    <row r="7" spans="1:13" s="25" customFormat="1" ht="19.5" customHeight="1">
      <c r="A7" s="58" t="s">
        <v>36</v>
      </c>
      <c r="B7" s="408"/>
      <c r="C7" s="223">
        <v>23817</v>
      </c>
      <c r="D7" s="223">
        <v>22103</v>
      </c>
      <c r="E7" s="223">
        <v>4995</v>
      </c>
      <c r="F7" s="223">
        <v>5907</v>
      </c>
      <c r="G7" s="223">
        <f>E7+F7</f>
        <v>10902</v>
      </c>
      <c r="H7" s="223">
        <v>5658</v>
      </c>
      <c r="I7" s="223">
        <v>5543</v>
      </c>
      <c r="J7" s="223">
        <v>5803</v>
      </c>
      <c r="K7" s="223">
        <v>5586</v>
      </c>
      <c r="L7" s="223">
        <f>J7+K7</f>
        <v>11389</v>
      </c>
      <c r="M7" s="550"/>
    </row>
    <row r="8" spans="1:13" ht="19.5" customHeight="1">
      <c r="A8" s="409"/>
      <c r="B8" s="363" t="s">
        <v>267</v>
      </c>
      <c r="C8" s="231">
        <v>1522</v>
      </c>
      <c r="D8" s="231">
        <v>1594</v>
      </c>
      <c r="E8" s="231">
        <v>310</v>
      </c>
      <c r="F8" s="231">
        <v>390</v>
      </c>
      <c r="G8" s="231">
        <f aca="true" t="shared" si="0" ref="G8:G23">E8+F8</f>
        <v>700</v>
      </c>
      <c r="H8" s="231">
        <v>418</v>
      </c>
      <c r="I8" s="231">
        <v>476</v>
      </c>
      <c r="J8" s="231">
        <v>491</v>
      </c>
      <c r="K8" s="231">
        <v>505</v>
      </c>
      <c r="L8" s="231">
        <f aca="true" t="shared" si="1" ref="L8:L23">J8+K8</f>
        <v>996</v>
      </c>
      <c r="M8" s="550"/>
    </row>
    <row r="9" spans="1:13" ht="19.5" customHeight="1">
      <c r="A9" s="410"/>
      <c r="B9" s="363" t="s">
        <v>268</v>
      </c>
      <c r="C9" s="231">
        <v>3009</v>
      </c>
      <c r="D9" s="231">
        <v>2577</v>
      </c>
      <c r="E9" s="231">
        <v>646</v>
      </c>
      <c r="F9" s="231">
        <v>649</v>
      </c>
      <c r="G9" s="231">
        <f t="shared" si="0"/>
        <v>1295</v>
      </c>
      <c r="H9" s="231">
        <v>642</v>
      </c>
      <c r="I9" s="231">
        <v>640</v>
      </c>
      <c r="J9" s="231">
        <v>765</v>
      </c>
      <c r="K9" s="231">
        <v>766</v>
      </c>
      <c r="L9" s="231">
        <f t="shared" si="1"/>
        <v>1531</v>
      </c>
      <c r="M9" s="550"/>
    </row>
    <row r="10" spans="1:13" ht="19.5" customHeight="1">
      <c r="A10" s="409"/>
      <c r="B10" s="363" t="s">
        <v>269</v>
      </c>
      <c r="C10" s="231">
        <v>8474</v>
      </c>
      <c r="D10" s="231">
        <v>7108</v>
      </c>
      <c r="E10" s="231">
        <v>1744</v>
      </c>
      <c r="F10" s="231">
        <v>1733</v>
      </c>
      <c r="G10" s="231">
        <f t="shared" si="0"/>
        <v>3477</v>
      </c>
      <c r="H10" s="231">
        <v>1927</v>
      </c>
      <c r="I10" s="231">
        <v>1704</v>
      </c>
      <c r="J10" s="231">
        <v>1681</v>
      </c>
      <c r="K10" s="231">
        <v>1643</v>
      </c>
      <c r="L10" s="231">
        <f t="shared" si="1"/>
        <v>3324</v>
      </c>
      <c r="M10" s="550"/>
    </row>
    <row r="11" spans="1:13" ht="19.5" customHeight="1">
      <c r="A11" s="410"/>
      <c r="B11" s="363" t="s">
        <v>270</v>
      </c>
      <c r="C11" s="231">
        <v>1447</v>
      </c>
      <c r="D11" s="231">
        <v>1399</v>
      </c>
      <c r="E11" s="231">
        <v>402</v>
      </c>
      <c r="F11" s="231">
        <v>410</v>
      </c>
      <c r="G11" s="231">
        <f t="shared" si="0"/>
        <v>812</v>
      </c>
      <c r="H11" s="231">
        <v>379</v>
      </c>
      <c r="I11" s="231">
        <v>208</v>
      </c>
      <c r="J11" s="231">
        <v>372</v>
      </c>
      <c r="K11" s="231">
        <v>226</v>
      </c>
      <c r="L11" s="231">
        <f t="shared" si="1"/>
        <v>598</v>
      </c>
      <c r="M11" s="550"/>
    </row>
    <row r="12" spans="1:13" ht="19.5" customHeight="1">
      <c r="A12" s="410"/>
      <c r="B12" s="363" t="s">
        <v>271</v>
      </c>
      <c r="C12" s="231">
        <v>1813</v>
      </c>
      <c r="D12" s="231">
        <v>1656</v>
      </c>
      <c r="E12" s="231">
        <v>314</v>
      </c>
      <c r="F12" s="231">
        <v>472</v>
      </c>
      <c r="G12" s="231">
        <f t="shared" si="0"/>
        <v>786</v>
      </c>
      <c r="H12" s="231">
        <v>416</v>
      </c>
      <c r="I12" s="231">
        <v>454</v>
      </c>
      <c r="J12" s="231">
        <v>462</v>
      </c>
      <c r="K12" s="231">
        <v>358</v>
      </c>
      <c r="L12" s="231">
        <f t="shared" si="1"/>
        <v>820</v>
      </c>
      <c r="M12" s="550"/>
    </row>
    <row r="13" spans="1:13" ht="19.5" customHeight="1">
      <c r="A13" s="410"/>
      <c r="B13" s="363" t="s">
        <v>272</v>
      </c>
      <c r="C13" s="231">
        <v>244</v>
      </c>
      <c r="D13" s="411">
        <v>0</v>
      </c>
      <c r="E13" s="411">
        <v>0</v>
      </c>
      <c r="F13" s="411">
        <v>0</v>
      </c>
      <c r="G13" s="411">
        <f t="shared" si="0"/>
        <v>0</v>
      </c>
      <c r="H13" s="411">
        <v>0</v>
      </c>
      <c r="I13" s="411">
        <v>0</v>
      </c>
      <c r="J13" s="411">
        <v>0</v>
      </c>
      <c r="K13" s="231">
        <v>1</v>
      </c>
      <c r="L13" s="231">
        <f t="shared" si="1"/>
        <v>1</v>
      </c>
      <c r="M13" s="550"/>
    </row>
    <row r="14" spans="1:13" ht="19.5" customHeight="1">
      <c r="A14" s="412" t="s">
        <v>9</v>
      </c>
      <c r="B14" s="363" t="s">
        <v>273</v>
      </c>
      <c r="C14" s="231">
        <v>782</v>
      </c>
      <c r="D14" s="231">
        <v>946</v>
      </c>
      <c r="E14" s="231">
        <v>193</v>
      </c>
      <c r="F14" s="231">
        <v>233</v>
      </c>
      <c r="G14" s="231">
        <f t="shared" si="0"/>
        <v>426</v>
      </c>
      <c r="H14" s="231">
        <v>263</v>
      </c>
      <c r="I14" s="231">
        <v>257</v>
      </c>
      <c r="J14" s="231">
        <v>188</v>
      </c>
      <c r="K14" s="231">
        <v>238</v>
      </c>
      <c r="L14" s="231">
        <f t="shared" si="1"/>
        <v>426</v>
      </c>
      <c r="M14" s="550"/>
    </row>
    <row r="15" spans="1:13" ht="19.5" customHeight="1">
      <c r="A15" s="413"/>
      <c r="B15" s="363" t="s">
        <v>274</v>
      </c>
      <c r="C15" s="231">
        <v>2004</v>
      </c>
      <c r="D15" s="231">
        <v>2263</v>
      </c>
      <c r="E15" s="231">
        <v>523</v>
      </c>
      <c r="F15" s="231">
        <v>681</v>
      </c>
      <c r="G15" s="231">
        <f t="shared" si="0"/>
        <v>1204</v>
      </c>
      <c r="H15" s="231">
        <v>558</v>
      </c>
      <c r="I15" s="231">
        <v>501</v>
      </c>
      <c r="J15" s="231">
        <v>595</v>
      </c>
      <c r="K15" s="231">
        <v>766</v>
      </c>
      <c r="L15" s="231">
        <f t="shared" si="1"/>
        <v>1361</v>
      </c>
      <c r="M15" s="550"/>
    </row>
    <row r="16" spans="1:13" ht="19.5" customHeight="1">
      <c r="A16" s="362"/>
      <c r="B16" s="119" t="s">
        <v>20</v>
      </c>
      <c r="C16" s="231">
        <v>4522</v>
      </c>
      <c r="D16" s="231">
        <v>4560</v>
      </c>
      <c r="E16" s="231">
        <f>E7-SUM(E8:E15)</f>
        <v>863</v>
      </c>
      <c r="F16" s="231">
        <f>F7-SUM(F8:F15)</f>
        <v>1339</v>
      </c>
      <c r="G16" s="231">
        <f t="shared" si="0"/>
        <v>2202</v>
      </c>
      <c r="H16" s="231">
        <f>H7-SUM(H8:H15)</f>
        <v>1055</v>
      </c>
      <c r="I16" s="231">
        <f>I7-SUM(I8:I15)</f>
        <v>1303</v>
      </c>
      <c r="J16" s="231">
        <f>J7-SUM(J8:J15)</f>
        <v>1249</v>
      </c>
      <c r="K16" s="231">
        <f>K7-SUM(K8:K15)</f>
        <v>1083</v>
      </c>
      <c r="L16" s="231">
        <f t="shared" si="1"/>
        <v>2332</v>
      </c>
      <c r="M16" s="550"/>
    </row>
    <row r="17" spans="1:13" s="25" customFormat="1" ht="19.5" customHeight="1">
      <c r="A17" s="58" t="s">
        <v>40</v>
      </c>
      <c r="B17" s="408"/>
      <c r="C17" s="223">
        <v>2126</v>
      </c>
      <c r="D17" s="223">
        <v>2103</v>
      </c>
      <c r="E17" s="223">
        <v>493</v>
      </c>
      <c r="F17" s="223">
        <v>711</v>
      </c>
      <c r="G17" s="223">
        <f t="shared" si="0"/>
        <v>1204</v>
      </c>
      <c r="H17" s="223">
        <v>190</v>
      </c>
      <c r="I17" s="223">
        <v>709</v>
      </c>
      <c r="J17" s="223">
        <v>568</v>
      </c>
      <c r="K17" s="223">
        <v>599</v>
      </c>
      <c r="L17" s="223">
        <f t="shared" si="1"/>
        <v>1167</v>
      </c>
      <c r="M17" s="550"/>
    </row>
    <row r="18" spans="1:13" ht="19.5" customHeight="1">
      <c r="A18" s="362"/>
      <c r="B18" s="363" t="s">
        <v>275</v>
      </c>
      <c r="C18" s="231">
        <v>925</v>
      </c>
      <c r="D18" s="231">
        <v>878</v>
      </c>
      <c r="E18" s="231">
        <v>194</v>
      </c>
      <c r="F18" s="231">
        <v>179</v>
      </c>
      <c r="G18" s="231">
        <f t="shared" si="0"/>
        <v>373</v>
      </c>
      <c r="H18" s="231">
        <v>177</v>
      </c>
      <c r="I18" s="231">
        <v>328</v>
      </c>
      <c r="J18" s="231">
        <v>225</v>
      </c>
      <c r="K18" s="231">
        <v>187</v>
      </c>
      <c r="L18" s="231">
        <f t="shared" si="1"/>
        <v>412</v>
      </c>
      <c r="M18" s="550"/>
    </row>
    <row r="19" spans="1:13" ht="19.5" customHeight="1">
      <c r="A19" s="362"/>
      <c r="B19" s="363" t="s">
        <v>276</v>
      </c>
      <c r="C19" s="231">
        <v>1202</v>
      </c>
      <c r="D19" s="231">
        <v>1226</v>
      </c>
      <c r="E19" s="231">
        <f>E17-E18</f>
        <v>299</v>
      </c>
      <c r="F19" s="231">
        <f>F17-F18</f>
        <v>532</v>
      </c>
      <c r="G19" s="231">
        <f t="shared" si="0"/>
        <v>831</v>
      </c>
      <c r="H19" s="231">
        <v>13</v>
      </c>
      <c r="I19" s="231">
        <v>382</v>
      </c>
      <c r="J19" s="231">
        <v>343</v>
      </c>
      <c r="K19" s="231">
        <v>412</v>
      </c>
      <c r="L19" s="231">
        <f t="shared" si="1"/>
        <v>755</v>
      </c>
      <c r="M19" s="550"/>
    </row>
    <row r="20" spans="1:13" s="25" customFormat="1" ht="19.5" customHeight="1">
      <c r="A20" s="58" t="s">
        <v>37</v>
      </c>
      <c r="B20" s="408"/>
      <c r="C20" s="223">
        <v>3820</v>
      </c>
      <c r="D20" s="223">
        <v>3175</v>
      </c>
      <c r="E20" s="223">
        <v>712</v>
      </c>
      <c r="F20" s="223">
        <v>679</v>
      </c>
      <c r="G20" s="223">
        <f t="shared" si="0"/>
        <v>1391</v>
      </c>
      <c r="H20" s="223">
        <v>791</v>
      </c>
      <c r="I20" s="223">
        <v>993</v>
      </c>
      <c r="J20" s="223">
        <v>857</v>
      </c>
      <c r="K20" s="223">
        <v>774</v>
      </c>
      <c r="L20" s="223">
        <f t="shared" si="1"/>
        <v>1631</v>
      </c>
      <c r="M20" s="550"/>
    </row>
    <row r="21" spans="1:13" ht="19.5" customHeight="1">
      <c r="A21" s="57"/>
      <c r="B21" s="119" t="s">
        <v>277</v>
      </c>
      <c r="C21" s="231">
        <v>904</v>
      </c>
      <c r="D21" s="231">
        <v>748</v>
      </c>
      <c r="E21" s="231">
        <v>178</v>
      </c>
      <c r="F21" s="231">
        <v>168</v>
      </c>
      <c r="G21" s="231">
        <f t="shared" si="0"/>
        <v>346</v>
      </c>
      <c r="H21" s="231">
        <v>179</v>
      </c>
      <c r="I21" s="231">
        <v>223</v>
      </c>
      <c r="J21" s="231">
        <v>191</v>
      </c>
      <c r="K21" s="231">
        <v>239</v>
      </c>
      <c r="L21" s="231">
        <f t="shared" si="1"/>
        <v>430</v>
      </c>
      <c r="M21" s="550"/>
    </row>
    <row r="22" spans="1:13" ht="19.5" customHeight="1">
      <c r="A22" s="362"/>
      <c r="B22" s="363" t="s">
        <v>278</v>
      </c>
      <c r="C22" s="231">
        <v>2301</v>
      </c>
      <c r="D22" s="231">
        <v>1618</v>
      </c>
      <c r="E22" s="231">
        <v>383</v>
      </c>
      <c r="F22" s="231">
        <v>305</v>
      </c>
      <c r="G22" s="231">
        <f t="shared" si="0"/>
        <v>688</v>
      </c>
      <c r="H22" s="231">
        <v>378</v>
      </c>
      <c r="I22" s="231">
        <v>552</v>
      </c>
      <c r="J22" s="231">
        <v>466</v>
      </c>
      <c r="K22" s="231">
        <v>340</v>
      </c>
      <c r="L22" s="231">
        <f t="shared" si="1"/>
        <v>806</v>
      </c>
      <c r="M22" s="550"/>
    </row>
    <row r="23" spans="1:13" ht="19.5" customHeight="1">
      <c r="A23" s="362"/>
      <c r="B23" s="119" t="s">
        <v>20</v>
      </c>
      <c r="C23" s="231">
        <v>615</v>
      </c>
      <c r="D23" s="231">
        <v>809</v>
      </c>
      <c r="E23" s="231">
        <f>E20-SUM(E21:E22)</f>
        <v>151</v>
      </c>
      <c r="F23" s="231">
        <f>F20-SUM(F21:F22)</f>
        <v>206</v>
      </c>
      <c r="G23" s="231">
        <f t="shared" si="0"/>
        <v>357</v>
      </c>
      <c r="H23" s="231">
        <f>H20-SUM(H21:H22)</f>
        <v>234</v>
      </c>
      <c r="I23" s="231">
        <f>I20-SUM(I21:I22)</f>
        <v>218</v>
      </c>
      <c r="J23" s="231">
        <f>J20-SUM(J21:J22)</f>
        <v>200</v>
      </c>
      <c r="K23" s="231">
        <f>K20-SUM(K21:K22)</f>
        <v>195</v>
      </c>
      <c r="L23" s="231">
        <f t="shared" si="1"/>
        <v>395</v>
      </c>
      <c r="M23" s="550"/>
    </row>
    <row r="24" spans="1:13" ht="3" customHeight="1">
      <c r="A24" s="378"/>
      <c r="B24" s="128"/>
      <c r="C24" s="414"/>
      <c r="D24" s="414"/>
      <c r="E24" s="414"/>
      <c r="F24" s="414"/>
      <c r="G24" s="414"/>
      <c r="H24" s="414"/>
      <c r="I24" s="414"/>
      <c r="J24" s="415"/>
      <c r="K24" s="415"/>
      <c r="L24" s="415"/>
      <c r="M24" s="550"/>
    </row>
    <row r="25" spans="1:13" ht="8.25" customHeight="1" hidden="1">
      <c r="A25" s="130"/>
      <c r="B25" s="416"/>
      <c r="C25" s="417"/>
      <c r="D25" s="417"/>
      <c r="E25" s="418"/>
      <c r="F25" s="418"/>
      <c r="G25" s="418"/>
      <c r="H25" s="418"/>
      <c r="I25" s="418"/>
      <c r="J25" s="418"/>
      <c r="K25" s="418"/>
      <c r="L25" s="418"/>
      <c r="M25" s="550"/>
    </row>
    <row r="26" spans="5:12" ht="2.25" customHeight="1" hidden="1">
      <c r="E26" s="132"/>
      <c r="F26" s="132"/>
      <c r="G26" s="132"/>
      <c r="H26" s="132"/>
      <c r="I26" s="132"/>
      <c r="J26" s="132"/>
      <c r="K26" s="132"/>
      <c r="L26" s="132"/>
    </row>
    <row r="27" ht="21" customHeight="1">
      <c r="A27" s="79" t="s">
        <v>196</v>
      </c>
    </row>
    <row r="28" ht="21" customHeight="1">
      <c r="A28" s="79" t="s">
        <v>187</v>
      </c>
    </row>
  </sheetData>
  <sheetProtection/>
  <mergeCells count="6">
    <mergeCell ref="M1:M25"/>
    <mergeCell ref="A4:B5"/>
    <mergeCell ref="C4:C5"/>
    <mergeCell ref="D4:D5"/>
    <mergeCell ref="J4:L4"/>
    <mergeCell ref="E4:I4"/>
  </mergeCells>
  <printOptions/>
  <pageMargins left="0.75" right="0" top="0.75" bottom="0" header="0.5" footer="0.2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M3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57421875" style="3" customWidth="1"/>
    <col min="2" max="2" width="32.7109375" style="3" customWidth="1"/>
    <col min="3" max="4" width="9.7109375" style="3" customWidth="1"/>
    <col min="5" max="6" width="8.8515625" style="26" customWidth="1"/>
    <col min="7" max="7" width="9.57421875" style="26" customWidth="1"/>
    <col min="8" max="11" width="8.8515625" style="26" customWidth="1"/>
    <col min="12" max="12" width="9.8515625" style="26" customWidth="1"/>
    <col min="13" max="13" width="4.8515625" style="3" customWidth="1"/>
    <col min="14" max="16384" width="9.140625" style="3" customWidth="1"/>
  </cols>
  <sheetData>
    <row r="1" spans="1:13" ht="18" customHeight="1">
      <c r="A1" s="555" t="s">
        <v>403</v>
      </c>
      <c r="B1" s="555"/>
      <c r="C1" s="555"/>
      <c r="D1" s="555"/>
      <c r="E1" s="555"/>
      <c r="F1" s="555"/>
      <c r="G1" s="555"/>
      <c r="H1" s="555"/>
      <c r="I1" s="555"/>
      <c r="J1" s="555"/>
      <c r="K1" s="419"/>
      <c r="L1" s="419"/>
      <c r="M1" s="505" t="s">
        <v>106</v>
      </c>
    </row>
    <row r="2" spans="1:13" ht="17.25" customHeight="1">
      <c r="A2" s="130"/>
      <c r="B2" s="122"/>
      <c r="C2" s="417"/>
      <c r="D2" s="417"/>
      <c r="E2" s="280"/>
      <c r="F2" s="291"/>
      <c r="G2" s="291"/>
      <c r="H2" s="291"/>
      <c r="I2" s="291"/>
      <c r="K2" s="280"/>
      <c r="L2" s="280" t="s">
        <v>32</v>
      </c>
      <c r="M2" s="505"/>
    </row>
    <row r="3" spans="1:13" ht="6.75" customHeight="1">
      <c r="A3" s="130"/>
      <c r="B3" s="122"/>
      <c r="C3" s="417"/>
      <c r="D3" s="417"/>
      <c r="E3" s="405"/>
      <c r="F3" s="405"/>
      <c r="G3" s="405"/>
      <c r="H3" s="405"/>
      <c r="I3" s="405"/>
      <c r="J3" s="405"/>
      <c r="K3" s="405"/>
      <c r="L3" s="405"/>
      <c r="M3" s="505"/>
    </row>
    <row r="4" spans="1:13" ht="14.25" customHeight="1">
      <c r="A4" s="529" t="s">
        <v>103</v>
      </c>
      <c r="B4" s="530"/>
      <c r="C4" s="488" t="s">
        <v>256</v>
      </c>
      <c r="D4" s="488" t="s">
        <v>237</v>
      </c>
      <c r="E4" s="492" t="s">
        <v>237</v>
      </c>
      <c r="F4" s="493"/>
      <c r="G4" s="493"/>
      <c r="H4" s="493"/>
      <c r="I4" s="494"/>
      <c r="J4" s="552" t="s">
        <v>392</v>
      </c>
      <c r="K4" s="552"/>
      <c r="L4" s="552"/>
      <c r="M4" s="505"/>
    </row>
    <row r="5" spans="1:13" ht="27" customHeight="1">
      <c r="A5" s="531"/>
      <c r="B5" s="532"/>
      <c r="C5" s="489"/>
      <c r="D5" s="489"/>
      <c r="E5" s="327" t="s">
        <v>33</v>
      </c>
      <c r="F5" s="327" t="s">
        <v>123</v>
      </c>
      <c r="G5" s="478" t="s">
        <v>412</v>
      </c>
      <c r="H5" s="64" t="s">
        <v>2</v>
      </c>
      <c r="I5" s="64" t="s">
        <v>3</v>
      </c>
      <c r="J5" s="327" t="s">
        <v>33</v>
      </c>
      <c r="K5" s="327" t="s">
        <v>123</v>
      </c>
      <c r="L5" s="478" t="s">
        <v>412</v>
      </c>
      <c r="M5" s="505"/>
    </row>
    <row r="6" spans="1:13" s="25" customFormat="1" ht="16.5" customHeight="1">
      <c r="A6" s="420" t="s">
        <v>41</v>
      </c>
      <c r="B6" s="421"/>
      <c r="C6" s="422">
        <v>28352</v>
      </c>
      <c r="D6" s="422">
        <v>18372</v>
      </c>
      <c r="E6" s="422">
        <v>4288</v>
      </c>
      <c r="F6" s="422">
        <v>4036</v>
      </c>
      <c r="G6" s="422">
        <f>E6+F6</f>
        <v>8324</v>
      </c>
      <c r="H6" s="422">
        <v>4373</v>
      </c>
      <c r="I6" s="422">
        <v>5675</v>
      </c>
      <c r="J6" s="422">
        <v>5738</v>
      </c>
      <c r="K6" s="422">
        <v>6610</v>
      </c>
      <c r="L6" s="422">
        <f>J6+K6</f>
        <v>12348</v>
      </c>
      <c r="M6" s="505"/>
    </row>
    <row r="7" spans="1:13" ht="18" customHeight="1">
      <c r="A7" s="57"/>
      <c r="B7" s="363" t="s">
        <v>279</v>
      </c>
      <c r="C7" s="423">
        <v>24042</v>
      </c>
      <c r="D7" s="423">
        <v>15107</v>
      </c>
      <c r="E7" s="423">
        <v>3351</v>
      </c>
      <c r="F7" s="423">
        <v>3194</v>
      </c>
      <c r="G7" s="423">
        <f aca="true" t="shared" si="0" ref="G7:G30">E7+F7</f>
        <v>6545</v>
      </c>
      <c r="H7" s="423">
        <v>3836</v>
      </c>
      <c r="I7" s="423">
        <v>4726</v>
      </c>
      <c r="J7" s="423">
        <v>4258</v>
      </c>
      <c r="K7" s="423">
        <v>5607</v>
      </c>
      <c r="L7" s="423">
        <f aca="true" t="shared" si="1" ref="L7:L30">J7+K7</f>
        <v>9865</v>
      </c>
      <c r="M7" s="505"/>
    </row>
    <row r="8" spans="1:13" ht="18" customHeight="1">
      <c r="A8" s="57"/>
      <c r="B8" s="363" t="s">
        <v>280</v>
      </c>
      <c r="C8" s="423">
        <v>1820</v>
      </c>
      <c r="D8" s="423">
        <v>1324</v>
      </c>
      <c r="E8" s="423">
        <v>266</v>
      </c>
      <c r="F8" s="423">
        <v>272</v>
      </c>
      <c r="G8" s="423">
        <f t="shared" si="0"/>
        <v>538</v>
      </c>
      <c r="H8" s="423">
        <v>356</v>
      </c>
      <c r="I8" s="423">
        <v>430</v>
      </c>
      <c r="J8" s="423">
        <v>349</v>
      </c>
      <c r="K8" s="423">
        <v>439</v>
      </c>
      <c r="L8" s="423">
        <f t="shared" si="1"/>
        <v>788</v>
      </c>
      <c r="M8" s="505"/>
    </row>
    <row r="9" spans="1:13" ht="18" customHeight="1">
      <c r="A9" s="57"/>
      <c r="B9" s="363" t="s">
        <v>20</v>
      </c>
      <c r="C9" s="423">
        <v>2490</v>
      </c>
      <c r="D9" s="423">
        <v>1941</v>
      </c>
      <c r="E9" s="423">
        <f>E6-SUM(E7:E8)</f>
        <v>671</v>
      </c>
      <c r="F9" s="423">
        <f>F6-SUM(F7:F8)</f>
        <v>570</v>
      </c>
      <c r="G9" s="423">
        <f t="shared" si="0"/>
        <v>1241</v>
      </c>
      <c r="H9" s="423">
        <f>H6-SUM(H7:H8)</f>
        <v>181</v>
      </c>
      <c r="I9" s="423">
        <f>I6-SUM(I7:I8)</f>
        <v>519</v>
      </c>
      <c r="J9" s="423">
        <f>J6-SUM(J7:J8)</f>
        <v>1131</v>
      </c>
      <c r="K9" s="423">
        <f>K6-SUM(K7:K8)</f>
        <v>564</v>
      </c>
      <c r="L9" s="423">
        <f t="shared" si="1"/>
        <v>1695</v>
      </c>
      <c r="M9" s="505"/>
    </row>
    <row r="10" spans="1:13" s="25" customFormat="1" ht="16.5" customHeight="1">
      <c r="A10" s="58" t="s">
        <v>42</v>
      </c>
      <c r="B10" s="408"/>
      <c r="C10" s="424">
        <v>1580</v>
      </c>
      <c r="D10" s="424">
        <v>1325</v>
      </c>
      <c r="E10" s="424">
        <v>274</v>
      </c>
      <c r="F10" s="424">
        <v>323</v>
      </c>
      <c r="G10" s="424">
        <f t="shared" si="0"/>
        <v>597</v>
      </c>
      <c r="H10" s="424">
        <v>436</v>
      </c>
      <c r="I10" s="424">
        <v>292</v>
      </c>
      <c r="J10" s="424">
        <v>298</v>
      </c>
      <c r="K10" s="424">
        <v>271</v>
      </c>
      <c r="L10" s="424">
        <f t="shared" si="1"/>
        <v>569</v>
      </c>
      <c r="M10" s="505"/>
    </row>
    <row r="11" spans="1:13" ht="18" customHeight="1">
      <c r="A11" s="57"/>
      <c r="B11" s="363" t="s">
        <v>281</v>
      </c>
      <c r="C11" s="423">
        <v>1301</v>
      </c>
      <c r="D11" s="423">
        <v>1058</v>
      </c>
      <c r="E11" s="423">
        <v>203</v>
      </c>
      <c r="F11" s="423">
        <v>250</v>
      </c>
      <c r="G11" s="423">
        <f t="shared" si="0"/>
        <v>453</v>
      </c>
      <c r="H11" s="423">
        <v>369</v>
      </c>
      <c r="I11" s="423">
        <v>236</v>
      </c>
      <c r="J11" s="423">
        <v>249</v>
      </c>
      <c r="K11" s="423">
        <v>199</v>
      </c>
      <c r="L11" s="423">
        <f t="shared" si="1"/>
        <v>448</v>
      </c>
      <c r="M11" s="505"/>
    </row>
    <row r="12" spans="1:13" ht="15" customHeight="1">
      <c r="A12" s="57"/>
      <c r="B12" s="363" t="s">
        <v>20</v>
      </c>
      <c r="C12" s="423">
        <v>279</v>
      </c>
      <c r="D12" s="423">
        <v>267</v>
      </c>
      <c r="E12" s="423">
        <f>E10-E11</f>
        <v>71</v>
      </c>
      <c r="F12" s="423">
        <f>F10-F11</f>
        <v>73</v>
      </c>
      <c r="G12" s="423">
        <f t="shared" si="0"/>
        <v>144</v>
      </c>
      <c r="H12" s="423">
        <f>H10-H11</f>
        <v>67</v>
      </c>
      <c r="I12" s="423">
        <f>I10-I11</f>
        <v>56</v>
      </c>
      <c r="J12" s="423">
        <f>J10-J11</f>
        <v>49</v>
      </c>
      <c r="K12" s="423">
        <f>K10-K11</f>
        <v>72</v>
      </c>
      <c r="L12" s="423">
        <f t="shared" si="1"/>
        <v>121</v>
      </c>
      <c r="M12" s="505"/>
    </row>
    <row r="13" spans="1:13" s="25" customFormat="1" ht="15" customHeight="1">
      <c r="A13" s="58" t="s">
        <v>43</v>
      </c>
      <c r="B13" s="408"/>
      <c r="C13" s="424">
        <v>10417</v>
      </c>
      <c r="D13" s="424">
        <v>10707</v>
      </c>
      <c r="E13" s="424">
        <v>2107</v>
      </c>
      <c r="F13" s="424">
        <v>2672</v>
      </c>
      <c r="G13" s="424">
        <f t="shared" si="0"/>
        <v>4779</v>
      </c>
      <c r="H13" s="424">
        <v>2973</v>
      </c>
      <c r="I13" s="424">
        <v>2955</v>
      </c>
      <c r="J13" s="424">
        <v>2310</v>
      </c>
      <c r="K13" s="424">
        <v>2877</v>
      </c>
      <c r="L13" s="424">
        <f t="shared" si="1"/>
        <v>5187</v>
      </c>
      <c r="M13" s="505"/>
    </row>
    <row r="14" spans="1:13" ht="15" customHeight="1">
      <c r="A14" s="57"/>
      <c r="B14" s="363" t="s">
        <v>282</v>
      </c>
      <c r="C14" s="423">
        <v>794</v>
      </c>
      <c r="D14" s="423">
        <v>816</v>
      </c>
      <c r="E14" s="423">
        <v>161</v>
      </c>
      <c r="F14" s="423">
        <v>227</v>
      </c>
      <c r="G14" s="423">
        <f t="shared" si="0"/>
        <v>388</v>
      </c>
      <c r="H14" s="423">
        <v>220</v>
      </c>
      <c r="I14" s="423">
        <v>208</v>
      </c>
      <c r="J14" s="423">
        <v>174</v>
      </c>
      <c r="K14" s="423">
        <v>206</v>
      </c>
      <c r="L14" s="423">
        <f t="shared" si="1"/>
        <v>380</v>
      </c>
      <c r="M14" s="505"/>
    </row>
    <row r="15" spans="1:13" ht="15" customHeight="1">
      <c r="A15" s="57"/>
      <c r="B15" s="363" t="s">
        <v>283</v>
      </c>
      <c r="C15" s="423">
        <v>2397</v>
      </c>
      <c r="D15" s="423">
        <v>2990</v>
      </c>
      <c r="E15" s="423">
        <v>670</v>
      </c>
      <c r="F15" s="423">
        <v>857</v>
      </c>
      <c r="G15" s="423">
        <f t="shared" si="0"/>
        <v>1527</v>
      </c>
      <c r="H15" s="423">
        <v>797</v>
      </c>
      <c r="I15" s="423">
        <v>666</v>
      </c>
      <c r="J15" s="423">
        <v>658</v>
      </c>
      <c r="K15" s="423">
        <v>794</v>
      </c>
      <c r="L15" s="423">
        <f t="shared" si="1"/>
        <v>1452</v>
      </c>
      <c r="M15" s="505"/>
    </row>
    <row r="16" spans="1:13" ht="15" customHeight="1">
      <c r="A16" s="57"/>
      <c r="B16" s="363" t="s">
        <v>284</v>
      </c>
      <c r="C16" s="423">
        <v>935</v>
      </c>
      <c r="D16" s="423">
        <v>833</v>
      </c>
      <c r="E16" s="423">
        <v>52</v>
      </c>
      <c r="F16" s="423">
        <v>106</v>
      </c>
      <c r="G16" s="423">
        <f t="shared" si="0"/>
        <v>158</v>
      </c>
      <c r="H16" s="423">
        <v>332</v>
      </c>
      <c r="I16" s="423">
        <v>343</v>
      </c>
      <c r="J16" s="423">
        <v>122</v>
      </c>
      <c r="K16" s="423">
        <v>55</v>
      </c>
      <c r="L16" s="423">
        <f t="shared" si="1"/>
        <v>177</v>
      </c>
      <c r="M16" s="505"/>
    </row>
    <row r="17" spans="1:13" ht="15" customHeight="1">
      <c r="A17" s="57"/>
      <c r="B17" s="363" t="s">
        <v>285</v>
      </c>
      <c r="C17" s="423">
        <v>1528</v>
      </c>
      <c r="D17" s="423">
        <v>1221</v>
      </c>
      <c r="E17" s="423">
        <v>193</v>
      </c>
      <c r="F17" s="423">
        <v>315</v>
      </c>
      <c r="G17" s="423">
        <f t="shared" si="0"/>
        <v>508</v>
      </c>
      <c r="H17" s="423">
        <v>356</v>
      </c>
      <c r="I17" s="423">
        <v>357</v>
      </c>
      <c r="J17" s="423">
        <v>321</v>
      </c>
      <c r="K17" s="423">
        <v>444</v>
      </c>
      <c r="L17" s="423">
        <f t="shared" si="1"/>
        <v>765</v>
      </c>
      <c r="M17" s="505"/>
    </row>
    <row r="18" spans="1:13" ht="15" customHeight="1">
      <c r="A18" s="57"/>
      <c r="B18" s="363" t="s">
        <v>286</v>
      </c>
      <c r="C18" s="423">
        <v>790</v>
      </c>
      <c r="D18" s="423">
        <v>746</v>
      </c>
      <c r="E18" s="423">
        <v>159</v>
      </c>
      <c r="F18" s="423">
        <v>179</v>
      </c>
      <c r="G18" s="423">
        <f t="shared" si="0"/>
        <v>338</v>
      </c>
      <c r="H18" s="423">
        <v>199</v>
      </c>
      <c r="I18" s="423">
        <v>209</v>
      </c>
      <c r="J18" s="423">
        <v>148</v>
      </c>
      <c r="K18" s="423">
        <v>232</v>
      </c>
      <c r="L18" s="423">
        <f t="shared" si="1"/>
        <v>380</v>
      </c>
      <c r="M18" s="505"/>
    </row>
    <row r="19" spans="1:13" ht="15" customHeight="1">
      <c r="A19" s="57"/>
      <c r="B19" s="363" t="s">
        <v>20</v>
      </c>
      <c r="C19" s="423">
        <v>3973</v>
      </c>
      <c r="D19" s="423">
        <v>4101</v>
      </c>
      <c r="E19" s="423">
        <f>E13-SUM(E14:E18)</f>
        <v>872</v>
      </c>
      <c r="F19" s="423">
        <f>F13-SUM(F14:F18)</f>
        <v>988</v>
      </c>
      <c r="G19" s="423">
        <f t="shared" si="0"/>
        <v>1860</v>
      </c>
      <c r="H19" s="423">
        <f>H13-SUM(H14:H18)</f>
        <v>1069</v>
      </c>
      <c r="I19" s="423">
        <f>I13-SUM(I14:I18)</f>
        <v>1172</v>
      </c>
      <c r="J19" s="423">
        <f>J13-SUM(J14:J18)</f>
        <v>887</v>
      </c>
      <c r="K19" s="423">
        <f>K13-SUM(K14:K18)</f>
        <v>1146</v>
      </c>
      <c r="L19" s="423">
        <f t="shared" si="1"/>
        <v>2033</v>
      </c>
      <c r="M19" s="505"/>
    </row>
    <row r="20" spans="1:13" ht="12.75">
      <c r="A20" s="58" t="s">
        <v>389</v>
      </c>
      <c r="B20" s="425"/>
      <c r="C20" s="424">
        <v>25033</v>
      </c>
      <c r="D20" s="424">
        <v>21449</v>
      </c>
      <c r="E20" s="424">
        <v>4924</v>
      </c>
      <c r="F20" s="424">
        <v>5231</v>
      </c>
      <c r="G20" s="424">
        <f t="shared" si="0"/>
        <v>10155</v>
      </c>
      <c r="H20" s="424">
        <v>5370</v>
      </c>
      <c r="I20" s="424">
        <v>5924</v>
      </c>
      <c r="J20" s="424">
        <v>4937</v>
      </c>
      <c r="K20" s="424">
        <v>6519</v>
      </c>
      <c r="L20" s="424">
        <f t="shared" si="1"/>
        <v>11456</v>
      </c>
      <c r="M20" s="505"/>
    </row>
    <row r="21" spans="1:13" ht="12.75">
      <c r="A21" s="553" t="s">
        <v>390</v>
      </c>
      <c r="B21" s="554"/>
      <c r="C21" s="76"/>
      <c r="D21" s="76"/>
      <c r="E21" s="76"/>
      <c r="F21" s="345"/>
      <c r="G21" s="345"/>
      <c r="H21" s="345"/>
      <c r="I21" s="345"/>
      <c r="J21" s="345"/>
      <c r="K21" s="76"/>
      <c r="L21" s="76"/>
      <c r="M21" s="505"/>
    </row>
    <row r="22" spans="1:13" ht="15" customHeight="1">
      <c r="A22" s="362"/>
      <c r="B22" s="363" t="s">
        <v>287</v>
      </c>
      <c r="C22" s="423">
        <v>1854</v>
      </c>
      <c r="D22" s="423">
        <v>1664</v>
      </c>
      <c r="E22" s="423">
        <v>353</v>
      </c>
      <c r="F22" s="423">
        <v>357</v>
      </c>
      <c r="G22" s="423">
        <f t="shared" si="0"/>
        <v>710</v>
      </c>
      <c r="H22" s="423">
        <v>471</v>
      </c>
      <c r="I22" s="423">
        <v>483</v>
      </c>
      <c r="J22" s="423">
        <v>359</v>
      </c>
      <c r="K22" s="423">
        <v>515</v>
      </c>
      <c r="L22" s="423">
        <f t="shared" si="1"/>
        <v>874</v>
      </c>
      <c r="M22" s="505"/>
    </row>
    <row r="23" spans="1:13" ht="15" customHeight="1">
      <c r="A23" s="362"/>
      <c r="B23" s="363" t="s">
        <v>288</v>
      </c>
      <c r="C23" s="423">
        <v>2476</v>
      </c>
      <c r="D23" s="423">
        <v>2013</v>
      </c>
      <c r="E23" s="423">
        <v>430</v>
      </c>
      <c r="F23" s="423">
        <v>567</v>
      </c>
      <c r="G23" s="423">
        <f t="shared" si="0"/>
        <v>997</v>
      </c>
      <c r="H23" s="423">
        <v>507</v>
      </c>
      <c r="I23" s="423">
        <v>509</v>
      </c>
      <c r="J23" s="423">
        <v>491</v>
      </c>
      <c r="K23" s="423">
        <v>598</v>
      </c>
      <c r="L23" s="423">
        <f t="shared" si="1"/>
        <v>1089</v>
      </c>
      <c r="M23" s="505"/>
    </row>
    <row r="24" spans="1:13" ht="15" customHeight="1">
      <c r="A24" s="362"/>
      <c r="B24" s="363" t="s">
        <v>289</v>
      </c>
      <c r="C24" s="423">
        <v>2241</v>
      </c>
      <c r="D24" s="423">
        <v>1966</v>
      </c>
      <c r="E24" s="423">
        <v>489</v>
      </c>
      <c r="F24" s="423">
        <v>528</v>
      </c>
      <c r="G24" s="423">
        <f t="shared" si="0"/>
        <v>1017</v>
      </c>
      <c r="H24" s="423">
        <v>389</v>
      </c>
      <c r="I24" s="423">
        <v>560</v>
      </c>
      <c r="J24" s="423">
        <v>456</v>
      </c>
      <c r="K24" s="423">
        <v>596</v>
      </c>
      <c r="L24" s="423">
        <f t="shared" si="1"/>
        <v>1052</v>
      </c>
      <c r="M24" s="505"/>
    </row>
    <row r="25" spans="1:13" ht="15" customHeight="1">
      <c r="A25" s="362"/>
      <c r="B25" s="363" t="s">
        <v>290</v>
      </c>
      <c r="C25" s="423">
        <v>2772</v>
      </c>
      <c r="D25" s="423">
        <v>2412</v>
      </c>
      <c r="E25" s="423">
        <v>477</v>
      </c>
      <c r="F25" s="423">
        <f>1712-(567+528)</f>
        <v>617</v>
      </c>
      <c r="G25" s="423">
        <f t="shared" si="0"/>
        <v>1094</v>
      </c>
      <c r="H25" s="423">
        <f>1477-(507+389)</f>
        <v>581</v>
      </c>
      <c r="I25" s="423">
        <f>1806-SUM(I23:I24)</f>
        <v>737</v>
      </c>
      <c r="J25" s="423">
        <v>514</v>
      </c>
      <c r="K25" s="423">
        <v>667</v>
      </c>
      <c r="L25" s="423">
        <f t="shared" si="1"/>
        <v>1181</v>
      </c>
      <c r="M25" s="505"/>
    </row>
    <row r="26" spans="1:13" ht="15" customHeight="1">
      <c r="A26" s="426"/>
      <c r="B26" s="363" t="s">
        <v>291</v>
      </c>
      <c r="C26" s="423">
        <v>2378</v>
      </c>
      <c r="D26" s="423">
        <v>1529</v>
      </c>
      <c r="E26" s="423">
        <v>350</v>
      </c>
      <c r="F26" s="423">
        <v>369</v>
      </c>
      <c r="G26" s="423">
        <f t="shared" si="0"/>
        <v>719</v>
      </c>
      <c r="H26" s="423">
        <v>410</v>
      </c>
      <c r="I26" s="423">
        <v>400</v>
      </c>
      <c r="J26" s="423">
        <v>372</v>
      </c>
      <c r="K26" s="423">
        <v>338</v>
      </c>
      <c r="L26" s="423">
        <f t="shared" si="1"/>
        <v>710</v>
      </c>
      <c r="M26" s="505"/>
    </row>
    <row r="27" spans="1:13" ht="15" customHeight="1">
      <c r="A27" s="362"/>
      <c r="B27" s="363" t="s">
        <v>292</v>
      </c>
      <c r="C27" s="423">
        <v>1511</v>
      </c>
      <c r="D27" s="423">
        <v>1381</v>
      </c>
      <c r="E27" s="423">
        <v>386</v>
      </c>
      <c r="F27" s="423">
        <v>341</v>
      </c>
      <c r="G27" s="423">
        <f t="shared" si="0"/>
        <v>727</v>
      </c>
      <c r="H27" s="423">
        <v>317</v>
      </c>
      <c r="I27" s="423">
        <v>337</v>
      </c>
      <c r="J27" s="423">
        <v>420</v>
      </c>
      <c r="K27" s="423">
        <v>593</v>
      </c>
      <c r="L27" s="423">
        <f t="shared" si="1"/>
        <v>1013</v>
      </c>
      <c r="M27" s="505"/>
    </row>
    <row r="28" spans="1:13" ht="15" customHeight="1">
      <c r="A28" s="362"/>
      <c r="B28" s="363" t="s">
        <v>293</v>
      </c>
      <c r="C28" s="423">
        <v>3675</v>
      </c>
      <c r="D28" s="423">
        <v>2780</v>
      </c>
      <c r="E28" s="423">
        <v>742</v>
      </c>
      <c r="F28" s="423">
        <v>526</v>
      </c>
      <c r="G28" s="423">
        <f t="shared" si="0"/>
        <v>1268</v>
      </c>
      <c r="H28" s="423">
        <v>682</v>
      </c>
      <c r="I28" s="423">
        <v>830</v>
      </c>
      <c r="J28" s="423">
        <v>627</v>
      </c>
      <c r="K28" s="423">
        <v>834</v>
      </c>
      <c r="L28" s="423">
        <f t="shared" si="1"/>
        <v>1461</v>
      </c>
      <c r="M28" s="505"/>
    </row>
    <row r="29" spans="1:13" ht="15" customHeight="1">
      <c r="A29" s="362"/>
      <c r="B29" s="363" t="s">
        <v>294</v>
      </c>
      <c r="C29" s="423">
        <v>3182</v>
      </c>
      <c r="D29" s="423">
        <v>3148</v>
      </c>
      <c r="E29" s="423">
        <v>804</v>
      </c>
      <c r="F29" s="423">
        <v>803</v>
      </c>
      <c r="G29" s="423">
        <f t="shared" si="0"/>
        <v>1607</v>
      </c>
      <c r="H29" s="423">
        <v>797</v>
      </c>
      <c r="I29" s="423">
        <v>744</v>
      </c>
      <c r="J29" s="423">
        <v>677</v>
      </c>
      <c r="K29" s="423">
        <v>992</v>
      </c>
      <c r="L29" s="423">
        <f t="shared" si="1"/>
        <v>1669</v>
      </c>
      <c r="M29" s="505"/>
    </row>
    <row r="30" spans="1:13" ht="15" customHeight="1">
      <c r="A30" s="362"/>
      <c r="B30" s="363" t="s">
        <v>20</v>
      </c>
      <c r="C30" s="423">
        <v>4944</v>
      </c>
      <c r="D30" s="423">
        <v>4556</v>
      </c>
      <c r="E30" s="423">
        <f>E20-SUM(E22:E29)</f>
        <v>893</v>
      </c>
      <c r="F30" s="423">
        <f>F20-SUM(F22:F29)</f>
        <v>1123</v>
      </c>
      <c r="G30" s="423">
        <f t="shared" si="0"/>
        <v>2016</v>
      </c>
      <c r="H30" s="423">
        <f>H20-SUM(H22:H29)</f>
        <v>1216</v>
      </c>
      <c r="I30" s="423">
        <f>I20-SUM(I22:I29)</f>
        <v>1324</v>
      </c>
      <c r="J30" s="423">
        <f>J20-SUM(J22:J29)</f>
        <v>1021</v>
      </c>
      <c r="K30" s="423">
        <f>K20-SUM(K22:K29)</f>
        <v>1386</v>
      </c>
      <c r="L30" s="423">
        <f t="shared" si="1"/>
        <v>2407</v>
      </c>
      <c r="M30" s="505"/>
    </row>
    <row r="31" spans="1:13" ht="8.25" customHeight="1">
      <c r="A31" s="427"/>
      <c r="B31" s="428"/>
      <c r="C31" s="212"/>
      <c r="D31" s="212"/>
      <c r="E31" s="299"/>
      <c r="F31" s="429"/>
      <c r="G31" s="429"/>
      <c r="H31" s="429"/>
      <c r="I31" s="429"/>
      <c r="J31" s="430"/>
      <c r="K31" s="430"/>
      <c r="L31" s="430"/>
      <c r="M31" s="505"/>
    </row>
    <row r="32" spans="1:13" ht="6.75" customHeight="1">
      <c r="A32" s="55"/>
      <c r="B32" s="55"/>
      <c r="C32" s="55"/>
      <c r="D32" s="55"/>
      <c r="E32" s="405"/>
      <c r="F32" s="405"/>
      <c r="G32" s="405"/>
      <c r="H32" s="405"/>
      <c r="I32" s="405"/>
      <c r="J32" s="405"/>
      <c r="K32" s="405"/>
      <c r="L32" s="405"/>
      <c r="M32" s="505"/>
    </row>
    <row r="33" ht="3" customHeight="1"/>
    <row r="34" ht="16.5">
      <c r="A34" s="79" t="s">
        <v>196</v>
      </c>
    </row>
    <row r="35" ht="16.5">
      <c r="A35" s="79" t="s">
        <v>187</v>
      </c>
    </row>
  </sheetData>
  <sheetProtection/>
  <mergeCells count="8">
    <mergeCell ref="M1:M32"/>
    <mergeCell ref="A4:B5"/>
    <mergeCell ref="C4:C5"/>
    <mergeCell ref="D4:D5"/>
    <mergeCell ref="A21:B21"/>
    <mergeCell ref="A1:J1"/>
    <mergeCell ref="J4:L4"/>
    <mergeCell ref="E4:I4"/>
  </mergeCells>
  <printOptions/>
  <pageMargins left="0.75" right="0" top="0.76" bottom="0" header="0.41" footer="0.3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M30"/>
  <sheetViews>
    <sheetView zoomScalePageLayoutView="0" workbookViewId="0" topLeftCell="A1">
      <selection activeCell="C4" sqref="C4:C5"/>
    </sheetView>
  </sheetViews>
  <sheetFormatPr defaultColWidth="9.140625" defaultRowHeight="12.75"/>
  <cols>
    <col min="1" max="1" width="1.421875" style="3" customWidth="1"/>
    <col min="2" max="2" width="38.140625" style="3" customWidth="1"/>
    <col min="3" max="4" width="9.7109375" style="3" customWidth="1"/>
    <col min="5" max="12" width="9.7109375" style="26" customWidth="1"/>
    <col min="13" max="13" width="5.8515625" style="3" customWidth="1"/>
    <col min="14" max="16384" width="9.140625" style="3" customWidth="1"/>
  </cols>
  <sheetData>
    <row r="1" spans="1:13" ht="17.25" customHeight="1">
      <c r="A1" s="21" t="s">
        <v>404</v>
      </c>
      <c r="B1" s="24"/>
      <c r="M1" s="556" t="s">
        <v>265</v>
      </c>
    </row>
    <row r="2" spans="1:13" ht="12" customHeight="1">
      <c r="A2" s="4"/>
      <c r="B2" s="2"/>
      <c r="E2" s="28"/>
      <c r="F2" s="28"/>
      <c r="G2" s="28"/>
      <c r="H2" s="28"/>
      <c r="I2" s="28"/>
      <c r="L2" s="28" t="s">
        <v>32</v>
      </c>
      <c r="M2" s="557"/>
    </row>
    <row r="3" ht="2.25" customHeight="1">
      <c r="M3" s="557"/>
    </row>
    <row r="4" spans="1:13" ht="16.5" customHeight="1">
      <c r="A4" s="538" t="s">
        <v>264</v>
      </c>
      <c r="B4" s="558"/>
      <c r="C4" s="542" t="s">
        <v>258</v>
      </c>
      <c r="D4" s="488" t="s">
        <v>237</v>
      </c>
      <c r="E4" s="563" t="s">
        <v>238</v>
      </c>
      <c r="F4" s="564"/>
      <c r="G4" s="564"/>
      <c r="H4" s="564"/>
      <c r="I4" s="565"/>
      <c r="J4" s="562" t="s">
        <v>400</v>
      </c>
      <c r="K4" s="562"/>
      <c r="L4" s="562"/>
      <c r="M4" s="557"/>
    </row>
    <row r="5" spans="1:13" ht="33" customHeight="1">
      <c r="A5" s="559"/>
      <c r="B5" s="560"/>
      <c r="C5" s="561"/>
      <c r="D5" s="489"/>
      <c r="E5" s="41" t="s">
        <v>263</v>
      </c>
      <c r="F5" s="147" t="s">
        <v>262</v>
      </c>
      <c r="G5" s="463" t="s">
        <v>412</v>
      </c>
      <c r="H5" s="64" t="s">
        <v>2</v>
      </c>
      <c r="I5" s="46" t="s">
        <v>3</v>
      </c>
      <c r="J5" s="41" t="s">
        <v>263</v>
      </c>
      <c r="K5" s="147" t="s">
        <v>262</v>
      </c>
      <c r="L5" s="463" t="s">
        <v>412</v>
      </c>
      <c r="M5" s="557"/>
    </row>
    <row r="6" spans="1:13" ht="18" customHeight="1">
      <c r="A6" s="17" t="s">
        <v>261</v>
      </c>
      <c r="B6" s="18"/>
      <c r="C6" s="228">
        <v>25930</v>
      </c>
      <c r="D6" s="228">
        <v>27673</v>
      </c>
      <c r="E6" s="228">
        <v>5610</v>
      </c>
      <c r="F6" s="228">
        <v>6253</v>
      </c>
      <c r="G6" s="228">
        <f>E6+F6</f>
        <v>11863</v>
      </c>
      <c r="H6" s="228">
        <v>6176</v>
      </c>
      <c r="I6" s="228">
        <v>9634</v>
      </c>
      <c r="J6" s="217">
        <v>5758</v>
      </c>
      <c r="K6" s="217">
        <v>7497</v>
      </c>
      <c r="L6" s="217">
        <f>J6+K6</f>
        <v>13255</v>
      </c>
      <c r="M6" s="557"/>
    </row>
    <row r="7" spans="1:13" ht="18" customHeight="1">
      <c r="A7" s="6"/>
      <c r="B7" s="22" t="s">
        <v>295</v>
      </c>
      <c r="C7" s="216">
        <v>1178</v>
      </c>
      <c r="D7" s="216">
        <v>896</v>
      </c>
      <c r="E7" s="216">
        <v>228</v>
      </c>
      <c r="F7" s="216">
        <v>218</v>
      </c>
      <c r="G7" s="216">
        <f aca="true" t="shared" si="0" ref="G7:G26">E7+F7</f>
        <v>446</v>
      </c>
      <c r="H7" s="216">
        <v>202</v>
      </c>
      <c r="I7" s="216">
        <v>248</v>
      </c>
      <c r="J7" s="216">
        <v>367</v>
      </c>
      <c r="K7" s="216">
        <v>885</v>
      </c>
      <c r="L7" s="216">
        <f aca="true" t="shared" si="1" ref="L7:L26">J7+K7</f>
        <v>1252</v>
      </c>
      <c r="M7" s="557"/>
    </row>
    <row r="8" spans="1:13" ht="19.5" customHeight="1">
      <c r="A8" s="6"/>
      <c r="B8" s="22" t="s">
        <v>296</v>
      </c>
      <c r="C8" s="216">
        <v>2604</v>
      </c>
      <c r="D8" s="216">
        <v>2614</v>
      </c>
      <c r="E8" s="216">
        <v>552</v>
      </c>
      <c r="F8" s="216">
        <v>786</v>
      </c>
      <c r="G8" s="216">
        <f t="shared" si="0"/>
        <v>1338</v>
      </c>
      <c r="H8" s="216">
        <v>651</v>
      </c>
      <c r="I8" s="216">
        <v>625</v>
      </c>
      <c r="J8" s="216">
        <v>512</v>
      </c>
      <c r="K8" s="216">
        <v>646</v>
      </c>
      <c r="L8" s="216">
        <f t="shared" si="1"/>
        <v>1158</v>
      </c>
      <c r="M8" s="557"/>
    </row>
    <row r="9" spans="1:13" ht="24" customHeight="1">
      <c r="A9" s="6"/>
      <c r="B9" s="144" t="s">
        <v>297</v>
      </c>
      <c r="C9" s="216">
        <v>3848</v>
      </c>
      <c r="D9" s="216">
        <v>4706</v>
      </c>
      <c r="E9" s="216">
        <v>1096</v>
      </c>
      <c r="F9" s="216">
        <v>1558</v>
      </c>
      <c r="G9" s="216">
        <f t="shared" si="0"/>
        <v>2654</v>
      </c>
      <c r="H9" s="216">
        <v>1074</v>
      </c>
      <c r="I9" s="216">
        <v>978</v>
      </c>
      <c r="J9" s="216">
        <v>823</v>
      </c>
      <c r="K9" s="216">
        <v>1050</v>
      </c>
      <c r="L9" s="216">
        <f t="shared" si="1"/>
        <v>1873</v>
      </c>
      <c r="M9" s="557"/>
    </row>
    <row r="10" spans="1:13" ht="24" customHeight="1">
      <c r="A10" s="6"/>
      <c r="B10" s="146" t="s">
        <v>298</v>
      </c>
      <c r="C10" s="216">
        <v>2253</v>
      </c>
      <c r="D10" s="216">
        <v>2599</v>
      </c>
      <c r="E10" s="216">
        <v>558</v>
      </c>
      <c r="F10" s="216">
        <v>567</v>
      </c>
      <c r="G10" s="216">
        <f t="shared" si="0"/>
        <v>1125</v>
      </c>
      <c r="H10" s="216">
        <v>773</v>
      </c>
      <c r="I10" s="216">
        <v>701</v>
      </c>
      <c r="J10" s="216">
        <v>580</v>
      </c>
      <c r="K10" s="216">
        <v>621</v>
      </c>
      <c r="L10" s="216">
        <f t="shared" si="1"/>
        <v>1201</v>
      </c>
      <c r="M10" s="557"/>
    </row>
    <row r="11" spans="1:13" ht="27.75" customHeight="1">
      <c r="A11" s="6"/>
      <c r="B11" s="144" t="s">
        <v>299</v>
      </c>
      <c r="C11" s="216">
        <v>4901</v>
      </c>
      <c r="D11" s="216">
        <v>3487</v>
      </c>
      <c r="E11" s="216">
        <v>829</v>
      </c>
      <c r="F11" s="216">
        <v>822</v>
      </c>
      <c r="G11" s="216">
        <f t="shared" si="0"/>
        <v>1651</v>
      </c>
      <c r="H11" s="216">
        <v>703</v>
      </c>
      <c r="I11" s="216">
        <v>1133</v>
      </c>
      <c r="J11" s="216">
        <v>986</v>
      </c>
      <c r="K11" s="216">
        <v>1098</v>
      </c>
      <c r="L11" s="216">
        <f t="shared" si="1"/>
        <v>2084</v>
      </c>
      <c r="M11" s="557"/>
    </row>
    <row r="12" spans="1:13" ht="28.5" customHeight="1">
      <c r="A12" s="6"/>
      <c r="B12" s="144" t="s">
        <v>300</v>
      </c>
      <c r="C12" s="216">
        <v>4062</v>
      </c>
      <c r="D12" s="216">
        <v>3857</v>
      </c>
      <c r="E12" s="216">
        <v>917</v>
      </c>
      <c r="F12" s="216">
        <v>1035</v>
      </c>
      <c r="G12" s="216">
        <f t="shared" si="0"/>
        <v>1952</v>
      </c>
      <c r="H12" s="216">
        <v>914</v>
      </c>
      <c r="I12" s="216">
        <v>991</v>
      </c>
      <c r="J12" s="216">
        <v>862</v>
      </c>
      <c r="K12" s="216">
        <v>1093</v>
      </c>
      <c r="L12" s="216">
        <f t="shared" si="1"/>
        <v>1955</v>
      </c>
      <c r="M12" s="557"/>
    </row>
    <row r="13" spans="1:13" ht="18" customHeight="1">
      <c r="A13" s="6"/>
      <c r="B13" s="19" t="s">
        <v>301</v>
      </c>
      <c r="C13" s="216">
        <v>6057</v>
      </c>
      <c r="D13" s="216">
        <v>5446</v>
      </c>
      <c r="E13" s="216">
        <v>1278</v>
      </c>
      <c r="F13" s="216">
        <v>1172</v>
      </c>
      <c r="G13" s="216">
        <f t="shared" si="0"/>
        <v>2450</v>
      </c>
      <c r="H13" s="216">
        <v>1343</v>
      </c>
      <c r="I13" s="216">
        <v>1653</v>
      </c>
      <c r="J13" s="216">
        <v>1445</v>
      </c>
      <c r="K13" s="216">
        <v>1933</v>
      </c>
      <c r="L13" s="216">
        <f t="shared" si="1"/>
        <v>3378</v>
      </c>
      <c r="M13" s="557"/>
    </row>
    <row r="14" spans="1:13" ht="18" customHeight="1">
      <c r="A14" s="6"/>
      <c r="B14" s="145" t="s">
        <v>302</v>
      </c>
      <c r="C14" s="216">
        <v>867</v>
      </c>
      <c r="D14" s="216">
        <v>3893</v>
      </c>
      <c r="E14" s="216">
        <v>121</v>
      </c>
      <c r="F14" s="216">
        <f>42+30</f>
        <v>72</v>
      </c>
      <c r="G14" s="216">
        <f t="shared" si="0"/>
        <v>193</v>
      </c>
      <c r="H14" s="216">
        <f>364+77</f>
        <v>441</v>
      </c>
      <c r="I14" s="216">
        <f>2866+393</f>
        <v>3259</v>
      </c>
      <c r="J14" s="216">
        <v>127</v>
      </c>
      <c r="K14" s="216">
        <v>118</v>
      </c>
      <c r="L14" s="216">
        <f t="shared" si="1"/>
        <v>245</v>
      </c>
      <c r="M14" s="557"/>
    </row>
    <row r="15" spans="1:13" ht="18" customHeight="1">
      <c r="A15" s="6"/>
      <c r="B15" s="143" t="s">
        <v>20</v>
      </c>
      <c r="C15" s="216">
        <v>160</v>
      </c>
      <c r="D15" s="216">
        <v>175</v>
      </c>
      <c r="E15" s="216">
        <f>E6-SUM(E7:E14)</f>
        <v>31</v>
      </c>
      <c r="F15" s="216">
        <f>F6-SUM(F7:F14)</f>
        <v>23</v>
      </c>
      <c r="G15" s="216">
        <f t="shared" si="0"/>
        <v>54</v>
      </c>
      <c r="H15" s="216">
        <f>H6-SUM(H7:H14)</f>
        <v>75</v>
      </c>
      <c r="I15" s="216">
        <f>I6-SUM(I7:I14)</f>
        <v>46</v>
      </c>
      <c r="J15" s="216">
        <f>J6-SUM(J7:J14)</f>
        <v>56</v>
      </c>
      <c r="K15" s="216">
        <f>K6-SUM(K7:K14)</f>
        <v>53</v>
      </c>
      <c r="L15" s="216">
        <f t="shared" si="1"/>
        <v>109</v>
      </c>
      <c r="M15" s="557"/>
    </row>
    <row r="16" spans="1:13" ht="18" customHeight="1">
      <c r="A16" s="17" t="s">
        <v>35</v>
      </c>
      <c r="B16" s="18"/>
      <c r="C16" s="228">
        <v>10804</v>
      </c>
      <c r="D16" s="228">
        <v>11038</v>
      </c>
      <c r="E16" s="228">
        <v>1952</v>
      </c>
      <c r="F16" s="228">
        <v>2623</v>
      </c>
      <c r="G16" s="228">
        <f t="shared" si="0"/>
        <v>4575</v>
      </c>
      <c r="H16" s="228">
        <v>2831</v>
      </c>
      <c r="I16" s="228">
        <v>3632</v>
      </c>
      <c r="J16" s="228">
        <v>2308</v>
      </c>
      <c r="K16" s="228">
        <v>3040</v>
      </c>
      <c r="L16" s="228">
        <f t="shared" si="1"/>
        <v>5348</v>
      </c>
      <c r="M16" s="557"/>
    </row>
    <row r="17" spans="1:13" ht="24.75" customHeight="1">
      <c r="A17" s="8"/>
      <c r="B17" s="144" t="s">
        <v>303</v>
      </c>
      <c r="C17" s="216">
        <v>669</v>
      </c>
      <c r="D17" s="216">
        <v>562</v>
      </c>
      <c r="E17" s="216">
        <v>113</v>
      </c>
      <c r="F17" s="216">
        <v>138</v>
      </c>
      <c r="G17" s="216">
        <f t="shared" si="0"/>
        <v>251</v>
      </c>
      <c r="H17" s="216">
        <v>154</v>
      </c>
      <c r="I17" s="216">
        <v>157</v>
      </c>
      <c r="J17" s="216">
        <v>87</v>
      </c>
      <c r="K17" s="216">
        <v>145</v>
      </c>
      <c r="L17" s="216">
        <f t="shared" si="1"/>
        <v>232</v>
      </c>
      <c r="M17" s="557"/>
    </row>
    <row r="18" spans="1:13" ht="18" customHeight="1">
      <c r="A18" s="8"/>
      <c r="B18" s="19" t="s">
        <v>304</v>
      </c>
      <c r="C18" s="216">
        <v>1607</v>
      </c>
      <c r="D18" s="216">
        <v>1547</v>
      </c>
      <c r="E18" s="216">
        <v>242</v>
      </c>
      <c r="F18" s="216">
        <v>366</v>
      </c>
      <c r="G18" s="216">
        <f t="shared" si="0"/>
        <v>608</v>
      </c>
      <c r="H18" s="216">
        <v>370</v>
      </c>
      <c r="I18" s="216">
        <v>569</v>
      </c>
      <c r="J18" s="216">
        <v>304</v>
      </c>
      <c r="K18" s="216">
        <v>448</v>
      </c>
      <c r="L18" s="216">
        <f t="shared" si="1"/>
        <v>752</v>
      </c>
      <c r="M18" s="557"/>
    </row>
    <row r="19" spans="1:13" ht="19.5" customHeight="1">
      <c r="A19" s="8"/>
      <c r="B19" s="19" t="s">
        <v>305</v>
      </c>
      <c r="C19" s="216">
        <v>550</v>
      </c>
      <c r="D19" s="216">
        <v>580</v>
      </c>
      <c r="E19" s="216">
        <v>82</v>
      </c>
      <c r="F19" s="216">
        <v>133</v>
      </c>
      <c r="G19" s="216">
        <f t="shared" si="0"/>
        <v>215</v>
      </c>
      <c r="H19" s="216">
        <v>131</v>
      </c>
      <c r="I19" s="216">
        <v>234</v>
      </c>
      <c r="J19" s="216">
        <v>88</v>
      </c>
      <c r="K19" s="216">
        <v>132</v>
      </c>
      <c r="L19" s="216">
        <f t="shared" si="1"/>
        <v>220</v>
      </c>
      <c r="M19" s="557"/>
    </row>
    <row r="20" spans="1:13" ht="31.5" customHeight="1">
      <c r="A20" s="8"/>
      <c r="B20" s="144" t="s">
        <v>306</v>
      </c>
      <c r="C20" s="216">
        <v>812</v>
      </c>
      <c r="D20" s="216">
        <v>1088</v>
      </c>
      <c r="E20" s="216">
        <v>283</v>
      </c>
      <c r="F20" s="216">
        <v>269</v>
      </c>
      <c r="G20" s="216">
        <f t="shared" si="0"/>
        <v>552</v>
      </c>
      <c r="H20" s="216">
        <v>293</v>
      </c>
      <c r="I20" s="216">
        <v>243</v>
      </c>
      <c r="J20" s="216">
        <v>277</v>
      </c>
      <c r="K20" s="216">
        <v>358</v>
      </c>
      <c r="L20" s="216">
        <f t="shared" si="1"/>
        <v>635</v>
      </c>
      <c r="M20" s="557"/>
    </row>
    <row r="21" spans="1:13" ht="18" customHeight="1">
      <c r="A21" s="8"/>
      <c r="B21" s="19" t="s">
        <v>307</v>
      </c>
      <c r="C21" s="216">
        <v>720</v>
      </c>
      <c r="D21" s="216">
        <v>646</v>
      </c>
      <c r="E21" s="216">
        <v>157</v>
      </c>
      <c r="F21" s="216">
        <f>67+83</f>
        <v>150</v>
      </c>
      <c r="G21" s="216">
        <f t="shared" si="0"/>
        <v>307</v>
      </c>
      <c r="H21" s="216">
        <f>49+78</f>
        <v>127</v>
      </c>
      <c r="I21" s="216">
        <f>76+136</f>
        <v>212</v>
      </c>
      <c r="J21" s="216">
        <v>139</v>
      </c>
      <c r="K21" s="216">
        <v>160</v>
      </c>
      <c r="L21" s="216">
        <f t="shared" si="1"/>
        <v>299</v>
      </c>
      <c r="M21" s="557"/>
    </row>
    <row r="22" spans="1:13" ht="18" customHeight="1">
      <c r="A22" s="8"/>
      <c r="B22" s="19" t="s">
        <v>308</v>
      </c>
      <c r="C22" s="216">
        <v>789</v>
      </c>
      <c r="D22" s="216">
        <v>787</v>
      </c>
      <c r="E22" s="216">
        <v>162</v>
      </c>
      <c r="F22" s="216">
        <v>196</v>
      </c>
      <c r="G22" s="216">
        <f t="shared" si="0"/>
        <v>358</v>
      </c>
      <c r="H22" s="216">
        <v>191</v>
      </c>
      <c r="I22" s="216">
        <v>238</v>
      </c>
      <c r="J22" s="216">
        <v>158</v>
      </c>
      <c r="K22" s="216">
        <v>211</v>
      </c>
      <c r="L22" s="216">
        <f t="shared" si="1"/>
        <v>369</v>
      </c>
      <c r="M22" s="557"/>
    </row>
    <row r="23" spans="1:13" ht="18" customHeight="1">
      <c r="A23" s="8"/>
      <c r="B23" s="19" t="s">
        <v>309</v>
      </c>
      <c r="C23" s="216">
        <v>1200</v>
      </c>
      <c r="D23" s="216">
        <v>1211</v>
      </c>
      <c r="E23" s="216">
        <v>217</v>
      </c>
      <c r="F23" s="216">
        <v>315</v>
      </c>
      <c r="G23" s="216">
        <f t="shared" si="0"/>
        <v>532</v>
      </c>
      <c r="H23" s="216">
        <v>336</v>
      </c>
      <c r="I23" s="216">
        <v>343</v>
      </c>
      <c r="J23" s="216">
        <v>268</v>
      </c>
      <c r="K23" s="216">
        <v>306</v>
      </c>
      <c r="L23" s="216">
        <f t="shared" si="1"/>
        <v>574</v>
      </c>
      <c r="M23" s="557"/>
    </row>
    <row r="24" spans="1:13" ht="18" customHeight="1">
      <c r="A24" s="8"/>
      <c r="B24" s="19" t="s">
        <v>310</v>
      </c>
      <c r="C24" s="216">
        <v>829</v>
      </c>
      <c r="D24" s="216">
        <v>1070</v>
      </c>
      <c r="E24" s="216">
        <v>70</v>
      </c>
      <c r="F24" s="216">
        <v>229</v>
      </c>
      <c r="G24" s="216">
        <f t="shared" si="0"/>
        <v>299</v>
      </c>
      <c r="H24" s="216">
        <v>353</v>
      </c>
      <c r="I24" s="216">
        <v>418</v>
      </c>
      <c r="J24" s="216">
        <v>348</v>
      </c>
      <c r="K24" s="216">
        <v>407</v>
      </c>
      <c r="L24" s="216">
        <f t="shared" si="1"/>
        <v>755</v>
      </c>
      <c r="M24" s="557"/>
    </row>
    <row r="25" spans="1:13" ht="18" customHeight="1">
      <c r="A25" s="8"/>
      <c r="B25" s="143" t="s">
        <v>20</v>
      </c>
      <c r="C25" s="216">
        <v>3628</v>
      </c>
      <c r="D25" s="216">
        <v>3547</v>
      </c>
      <c r="E25" s="216">
        <f>E16-SUM(E17:E24)</f>
        <v>626</v>
      </c>
      <c r="F25" s="216">
        <f>F16-SUM(F17:F24)</f>
        <v>827</v>
      </c>
      <c r="G25" s="216">
        <f t="shared" si="0"/>
        <v>1453</v>
      </c>
      <c r="H25" s="216">
        <f>H16-SUM(H17:H24)</f>
        <v>876</v>
      </c>
      <c r="I25" s="216">
        <f>I16-SUM(I17:I24)</f>
        <v>1218</v>
      </c>
      <c r="J25" s="216">
        <f>J16-SUM(J17:J24)</f>
        <v>639</v>
      </c>
      <c r="K25" s="216">
        <f>K16-SUM(K17:K24)</f>
        <v>873</v>
      </c>
      <c r="L25" s="216">
        <f t="shared" si="1"/>
        <v>1512</v>
      </c>
      <c r="M25" s="557"/>
    </row>
    <row r="26" spans="1:13" ht="18" customHeight="1">
      <c r="A26" s="142" t="s">
        <v>260</v>
      </c>
      <c r="B26" s="141"/>
      <c r="C26" s="239">
        <v>286</v>
      </c>
      <c r="D26" s="239">
        <v>358</v>
      </c>
      <c r="E26" s="239">
        <v>37</v>
      </c>
      <c r="F26" s="239">
        <v>63</v>
      </c>
      <c r="G26" s="239">
        <f t="shared" si="0"/>
        <v>100</v>
      </c>
      <c r="H26" s="239">
        <v>114</v>
      </c>
      <c r="I26" s="239">
        <v>144</v>
      </c>
      <c r="J26" s="239">
        <v>226</v>
      </c>
      <c r="K26" s="239">
        <v>198</v>
      </c>
      <c r="L26" s="239">
        <f t="shared" si="1"/>
        <v>424</v>
      </c>
      <c r="M26" s="557"/>
    </row>
    <row r="27" ht="1.5" customHeight="1"/>
    <row r="28" spans="1:2" ht="16.5">
      <c r="A28" s="79"/>
      <c r="B28" s="79" t="s">
        <v>196</v>
      </c>
    </row>
    <row r="29" spans="1:2" ht="16.5">
      <c r="A29" s="79"/>
      <c r="B29" s="79" t="s">
        <v>187</v>
      </c>
    </row>
    <row r="30" ht="13.5">
      <c r="E30" s="163"/>
    </row>
  </sheetData>
  <sheetProtection/>
  <mergeCells count="6">
    <mergeCell ref="M1:M26"/>
    <mergeCell ref="A4:B5"/>
    <mergeCell ref="C4:C5"/>
    <mergeCell ref="D4:D5"/>
    <mergeCell ref="J4:L4"/>
    <mergeCell ref="E4:I4"/>
  </mergeCells>
  <printOptions/>
  <pageMargins left="0.51" right="0" top="0.5" bottom="0" header="0.25" footer="0"/>
  <pageSetup horizontalDpi="180" verticalDpi="18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L45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0.7109375" style="0" customWidth="1"/>
    <col min="2" max="3" width="9.7109375" style="0" customWidth="1"/>
    <col min="4" max="8" width="9.00390625" style="30" customWidth="1"/>
    <col min="9" max="9" width="9.00390625" style="156" customWidth="1"/>
    <col min="10" max="10" width="9.00390625" style="472" customWidth="1"/>
    <col min="11" max="11" width="9.8515625" style="156" customWidth="1"/>
    <col min="12" max="12" width="6.421875" style="0" customWidth="1"/>
  </cols>
  <sheetData>
    <row r="1" spans="1:12" ht="18.75">
      <c r="A1" s="431" t="s">
        <v>405</v>
      </c>
      <c r="B1" s="55"/>
      <c r="C1" s="55"/>
      <c r="D1" s="291"/>
      <c r="E1" s="291"/>
      <c r="F1" s="291"/>
      <c r="G1" s="291"/>
      <c r="H1" s="291"/>
      <c r="I1" s="405"/>
      <c r="J1" s="466"/>
      <c r="K1" s="405"/>
      <c r="L1" s="505" t="s">
        <v>170</v>
      </c>
    </row>
    <row r="2" spans="1:12" ht="6" customHeight="1">
      <c r="A2" s="431"/>
      <c r="B2" s="55"/>
      <c r="C2" s="55"/>
      <c r="D2" s="291"/>
      <c r="E2" s="291"/>
      <c r="F2" s="291"/>
      <c r="G2" s="291"/>
      <c r="H2" s="291"/>
      <c r="I2" s="405"/>
      <c r="J2" s="466"/>
      <c r="K2" s="28" t="s">
        <v>9</v>
      </c>
      <c r="L2" s="505"/>
    </row>
    <row r="3" spans="1:12" ht="14.25" customHeight="1">
      <c r="A3" s="529" t="s">
        <v>66</v>
      </c>
      <c r="B3" s="488" t="s">
        <v>256</v>
      </c>
      <c r="C3" s="488" t="s">
        <v>237</v>
      </c>
      <c r="D3" s="492" t="s">
        <v>237</v>
      </c>
      <c r="E3" s="493"/>
      <c r="F3" s="493"/>
      <c r="G3" s="493"/>
      <c r="H3" s="494"/>
      <c r="I3" s="552" t="s">
        <v>392</v>
      </c>
      <c r="J3" s="552"/>
      <c r="K3" s="552"/>
      <c r="L3" s="505"/>
    </row>
    <row r="4" spans="1:12" ht="14.25" customHeight="1">
      <c r="A4" s="531"/>
      <c r="B4" s="533"/>
      <c r="C4" s="489"/>
      <c r="D4" s="327" t="s">
        <v>121</v>
      </c>
      <c r="E4" s="327" t="s">
        <v>123</v>
      </c>
      <c r="F4" s="462" t="s">
        <v>412</v>
      </c>
      <c r="G4" s="64" t="s">
        <v>2</v>
      </c>
      <c r="H4" s="64" t="s">
        <v>3</v>
      </c>
      <c r="I4" s="327" t="s">
        <v>121</v>
      </c>
      <c r="J4" s="467" t="s">
        <v>123</v>
      </c>
      <c r="K4" s="462" t="s">
        <v>412</v>
      </c>
      <c r="L4" s="505"/>
    </row>
    <row r="5" spans="1:12" ht="12.75" customHeight="1">
      <c r="A5" s="432" t="s">
        <v>208</v>
      </c>
      <c r="B5" s="433"/>
      <c r="C5" s="433"/>
      <c r="D5" s="434"/>
      <c r="E5" s="434"/>
      <c r="F5" s="434"/>
      <c r="G5" s="434"/>
      <c r="H5" s="434"/>
      <c r="I5" s="435"/>
      <c r="J5" s="468"/>
      <c r="K5" s="435"/>
      <c r="L5" s="505"/>
    </row>
    <row r="6" spans="1:12" ht="12.75" customHeight="1">
      <c r="A6" s="362" t="s">
        <v>62</v>
      </c>
      <c r="B6" s="423">
        <v>69</v>
      </c>
      <c r="C6" s="423">
        <v>78</v>
      </c>
      <c r="D6" s="423">
        <v>11</v>
      </c>
      <c r="E6" s="423">
        <v>18</v>
      </c>
      <c r="F6" s="423">
        <f>D6+E6</f>
        <v>29</v>
      </c>
      <c r="G6" s="423">
        <v>16</v>
      </c>
      <c r="H6" s="423">
        <v>33</v>
      </c>
      <c r="I6" s="423">
        <v>35</v>
      </c>
      <c r="J6" s="469">
        <v>15</v>
      </c>
      <c r="K6" s="423">
        <f>I6+J6</f>
        <v>50</v>
      </c>
      <c r="L6" s="505"/>
    </row>
    <row r="7" spans="1:12" ht="12.75" customHeight="1">
      <c r="A7" s="362" t="s">
        <v>32</v>
      </c>
      <c r="B7" s="423">
        <v>1813</v>
      </c>
      <c r="C7" s="423">
        <v>1656</v>
      </c>
      <c r="D7" s="423">
        <v>314</v>
      </c>
      <c r="E7" s="423">
        <v>472</v>
      </c>
      <c r="F7" s="423">
        <f aca="true" t="shared" si="0" ref="F7:F41">D7+E7</f>
        <v>786</v>
      </c>
      <c r="G7" s="423">
        <v>416</v>
      </c>
      <c r="H7" s="423">
        <v>454</v>
      </c>
      <c r="I7" s="423">
        <v>462</v>
      </c>
      <c r="J7" s="469">
        <v>358</v>
      </c>
      <c r="K7" s="423">
        <f>I7+J7</f>
        <v>820</v>
      </c>
      <c r="L7" s="505"/>
    </row>
    <row r="8" spans="1:12" ht="12.75" customHeight="1">
      <c r="A8" s="94" t="s">
        <v>209</v>
      </c>
      <c r="B8" s="191"/>
      <c r="C8" s="191"/>
      <c r="D8" s="434"/>
      <c r="E8" s="434"/>
      <c r="F8" s="434"/>
      <c r="G8" s="434"/>
      <c r="H8" s="434"/>
      <c r="I8" s="423"/>
      <c r="J8" s="469"/>
      <c r="K8" s="423"/>
      <c r="L8" s="505"/>
    </row>
    <row r="9" spans="1:12" ht="12.75" customHeight="1">
      <c r="A9" s="362" t="s">
        <v>62</v>
      </c>
      <c r="B9" s="423">
        <v>104</v>
      </c>
      <c r="C9" s="423">
        <v>166</v>
      </c>
      <c r="D9" s="423">
        <v>48</v>
      </c>
      <c r="E9" s="423">
        <v>48</v>
      </c>
      <c r="F9" s="423">
        <f t="shared" si="0"/>
        <v>96</v>
      </c>
      <c r="G9" s="423">
        <v>44</v>
      </c>
      <c r="H9" s="423">
        <v>26</v>
      </c>
      <c r="I9" s="423">
        <v>45</v>
      </c>
      <c r="J9" s="469">
        <v>27</v>
      </c>
      <c r="K9" s="423">
        <f>I9+J9</f>
        <v>72</v>
      </c>
      <c r="L9" s="505"/>
    </row>
    <row r="10" spans="1:12" ht="12.75" customHeight="1">
      <c r="A10" s="362" t="s">
        <v>32</v>
      </c>
      <c r="B10" s="423">
        <v>1447</v>
      </c>
      <c r="C10" s="423">
        <v>1399</v>
      </c>
      <c r="D10" s="423">
        <v>402</v>
      </c>
      <c r="E10" s="423">
        <v>410</v>
      </c>
      <c r="F10" s="423">
        <f t="shared" si="0"/>
        <v>812</v>
      </c>
      <c r="G10" s="423">
        <v>379</v>
      </c>
      <c r="H10" s="423">
        <v>208</v>
      </c>
      <c r="I10" s="423">
        <v>372</v>
      </c>
      <c r="J10" s="469">
        <v>226</v>
      </c>
      <c r="K10" s="423">
        <f>I10+J10</f>
        <v>598</v>
      </c>
      <c r="L10" s="505"/>
    </row>
    <row r="11" spans="1:12" ht="12.75" customHeight="1">
      <c r="A11" s="94" t="s">
        <v>250</v>
      </c>
      <c r="B11" s="436"/>
      <c r="C11" s="436"/>
      <c r="D11" s="434"/>
      <c r="E11" s="434"/>
      <c r="F11" s="434"/>
      <c r="G11" s="434"/>
      <c r="H11" s="434"/>
      <c r="I11" s="423"/>
      <c r="J11" s="466"/>
      <c r="K11" s="423"/>
      <c r="L11" s="505"/>
    </row>
    <row r="12" spans="1:12" ht="12.75" customHeight="1">
      <c r="A12" s="362" t="s">
        <v>62</v>
      </c>
      <c r="B12" s="423">
        <v>149</v>
      </c>
      <c r="C12" s="423">
        <v>140</v>
      </c>
      <c r="D12" s="423">
        <v>32</v>
      </c>
      <c r="E12" s="423">
        <v>34</v>
      </c>
      <c r="F12" s="423">
        <f t="shared" si="0"/>
        <v>66</v>
      </c>
      <c r="G12" s="423">
        <v>39</v>
      </c>
      <c r="H12" s="423">
        <v>35</v>
      </c>
      <c r="I12" s="423">
        <v>37</v>
      </c>
      <c r="J12" s="469">
        <v>32</v>
      </c>
      <c r="K12" s="423">
        <f>I12+J12</f>
        <v>69</v>
      </c>
      <c r="L12" s="505"/>
    </row>
    <row r="13" spans="1:12" ht="12.75" customHeight="1">
      <c r="A13" s="362" t="s">
        <v>32</v>
      </c>
      <c r="B13" s="423">
        <v>8474</v>
      </c>
      <c r="C13" s="423">
        <v>7108</v>
      </c>
      <c r="D13" s="423">
        <v>1744</v>
      </c>
      <c r="E13" s="423">
        <v>1733</v>
      </c>
      <c r="F13" s="423">
        <f t="shared" si="0"/>
        <v>3477</v>
      </c>
      <c r="G13" s="423">
        <v>1927</v>
      </c>
      <c r="H13" s="423">
        <v>1704</v>
      </c>
      <c r="I13" s="423">
        <v>1681</v>
      </c>
      <c r="J13" s="469">
        <v>1643</v>
      </c>
      <c r="K13" s="423">
        <f>I13+J13</f>
        <v>3324</v>
      </c>
      <c r="L13" s="505"/>
    </row>
    <row r="14" spans="1:12" ht="12.75" customHeight="1">
      <c r="A14" s="94" t="s">
        <v>210</v>
      </c>
      <c r="B14" s="191"/>
      <c r="C14" s="191"/>
      <c r="D14" s="434"/>
      <c r="E14" s="434"/>
      <c r="F14" s="434"/>
      <c r="G14" s="434"/>
      <c r="H14" s="434"/>
      <c r="I14" s="423"/>
      <c r="J14" s="466"/>
      <c r="K14" s="423"/>
      <c r="L14" s="505"/>
    </row>
    <row r="15" spans="1:12" ht="12.75" customHeight="1">
      <c r="A15" s="362" t="s">
        <v>62</v>
      </c>
      <c r="B15" s="423">
        <v>22</v>
      </c>
      <c r="C15" s="423">
        <v>21</v>
      </c>
      <c r="D15" s="423">
        <v>5</v>
      </c>
      <c r="E15" s="423">
        <v>5</v>
      </c>
      <c r="F15" s="423">
        <f t="shared" si="0"/>
        <v>10</v>
      </c>
      <c r="G15" s="423">
        <v>5</v>
      </c>
      <c r="H15" s="423">
        <v>6</v>
      </c>
      <c r="I15" s="423">
        <v>6</v>
      </c>
      <c r="J15" s="469">
        <v>5</v>
      </c>
      <c r="K15" s="423">
        <f>I15+J15</f>
        <v>11</v>
      </c>
      <c r="L15" s="505"/>
    </row>
    <row r="16" spans="1:12" ht="12.75" customHeight="1">
      <c r="A16" s="362" t="s">
        <v>32</v>
      </c>
      <c r="B16" s="423">
        <v>3009</v>
      </c>
      <c r="C16" s="423">
        <v>2577</v>
      </c>
      <c r="D16" s="423">
        <v>646</v>
      </c>
      <c r="E16" s="423">
        <v>649</v>
      </c>
      <c r="F16" s="423">
        <f t="shared" si="0"/>
        <v>1295</v>
      </c>
      <c r="G16" s="423">
        <v>642</v>
      </c>
      <c r="H16" s="423">
        <v>640</v>
      </c>
      <c r="I16" s="423">
        <v>765</v>
      </c>
      <c r="J16" s="469">
        <v>766</v>
      </c>
      <c r="K16" s="423">
        <f>I16+J16</f>
        <v>1531</v>
      </c>
      <c r="L16" s="505"/>
    </row>
    <row r="17" spans="1:12" ht="12.75" customHeight="1">
      <c r="A17" s="94" t="s">
        <v>251</v>
      </c>
      <c r="B17" s="191"/>
      <c r="C17" s="191"/>
      <c r="D17" s="434"/>
      <c r="E17" s="434"/>
      <c r="F17" s="434"/>
      <c r="G17" s="434"/>
      <c r="H17" s="434"/>
      <c r="I17" s="423"/>
      <c r="J17" s="466"/>
      <c r="K17" s="423"/>
      <c r="L17" s="505"/>
    </row>
    <row r="18" spans="1:12" ht="12.75" customHeight="1">
      <c r="A18" s="362" t="s">
        <v>62</v>
      </c>
      <c r="B18" s="423">
        <v>15</v>
      </c>
      <c r="C18" s="423">
        <v>15</v>
      </c>
      <c r="D18" s="423">
        <v>3</v>
      </c>
      <c r="E18" s="423">
        <v>4</v>
      </c>
      <c r="F18" s="423">
        <f t="shared" si="0"/>
        <v>7</v>
      </c>
      <c r="G18" s="423">
        <v>4</v>
      </c>
      <c r="H18" s="423">
        <v>4</v>
      </c>
      <c r="I18" s="423">
        <v>4</v>
      </c>
      <c r="J18" s="469">
        <v>4</v>
      </c>
      <c r="K18" s="423">
        <f>I18+J18</f>
        <v>8</v>
      </c>
      <c r="L18" s="505"/>
    </row>
    <row r="19" spans="1:12" ht="12.75" customHeight="1">
      <c r="A19" s="362" t="s">
        <v>32</v>
      </c>
      <c r="B19" s="423">
        <v>1522</v>
      </c>
      <c r="C19" s="423">
        <v>1594</v>
      </c>
      <c r="D19" s="423">
        <v>310</v>
      </c>
      <c r="E19" s="423">
        <v>390</v>
      </c>
      <c r="F19" s="423">
        <f t="shared" si="0"/>
        <v>700</v>
      </c>
      <c r="G19" s="423">
        <v>418</v>
      </c>
      <c r="H19" s="423">
        <v>476</v>
      </c>
      <c r="I19" s="423">
        <v>491</v>
      </c>
      <c r="J19" s="469">
        <v>505</v>
      </c>
      <c r="K19" s="423">
        <f>I19+J19</f>
        <v>996</v>
      </c>
      <c r="L19" s="505"/>
    </row>
    <row r="20" spans="1:12" ht="12.75" customHeight="1">
      <c r="A20" s="94" t="s">
        <v>211</v>
      </c>
      <c r="B20" s="191"/>
      <c r="C20" s="191"/>
      <c r="D20" s="434"/>
      <c r="E20" s="434"/>
      <c r="F20" s="434"/>
      <c r="G20" s="434"/>
      <c r="H20" s="434"/>
      <c r="I20" s="423"/>
      <c r="J20" s="466"/>
      <c r="K20" s="423"/>
      <c r="L20" s="505"/>
    </row>
    <row r="21" spans="1:12" ht="12.75" customHeight="1">
      <c r="A21" s="362" t="s">
        <v>62</v>
      </c>
      <c r="B21" s="423">
        <v>32</v>
      </c>
      <c r="C21" s="423">
        <v>31</v>
      </c>
      <c r="D21" s="423">
        <v>7</v>
      </c>
      <c r="E21" s="423">
        <v>3</v>
      </c>
      <c r="F21" s="423">
        <f t="shared" si="0"/>
        <v>10</v>
      </c>
      <c r="G21" s="423">
        <v>12</v>
      </c>
      <c r="H21" s="423">
        <v>9</v>
      </c>
      <c r="I21" s="423">
        <v>8</v>
      </c>
      <c r="J21" s="469">
        <v>7</v>
      </c>
      <c r="K21" s="423">
        <f>I21+J21</f>
        <v>15</v>
      </c>
      <c r="L21" s="505"/>
    </row>
    <row r="22" spans="1:12" ht="12.75" customHeight="1">
      <c r="A22" s="362" t="s">
        <v>32</v>
      </c>
      <c r="B22" s="423">
        <v>1301</v>
      </c>
      <c r="C22" s="423">
        <v>1058</v>
      </c>
      <c r="D22" s="423">
        <v>203</v>
      </c>
      <c r="E22" s="423">
        <v>250</v>
      </c>
      <c r="F22" s="423">
        <f t="shared" si="0"/>
        <v>453</v>
      </c>
      <c r="G22" s="423">
        <v>369</v>
      </c>
      <c r="H22" s="423">
        <v>236</v>
      </c>
      <c r="I22" s="423">
        <v>249</v>
      </c>
      <c r="J22" s="469">
        <v>199</v>
      </c>
      <c r="K22" s="423">
        <f>I22+J22</f>
        <v>448</v>
      </c>
      <c r="L22" s="505"/>
    </row>
    <row r="23" spans="1:12" ht="12.75" customHeight="1">
      <c r="A23" s="94" t="s">
        <v>212</v>
      </c>
      <c r="B23" s="191"/>
      <c r="C23" s="191"/>
      <c r="D23" s="434"/>
      <c r="E23" s="434"/>
      <c r="F23" s="434"/>
      <c r="G23" s="434"/>
      <c r="H23" s="434"/>
      <c r="I23" s="423"/>
      <c r="J23" s="466"/>
      <c r="K23" s="423"/>
      <c r="L23" s="505"/>
    </row>
    <row r="24" spans="1:12" ht="12.75" customHeight="1">
      <c r="A24" s="362" t="s">
        <v>176</v>
      </c>
      <c r="B24" s="434" t="s">
        <v>193</v>
      </c>
      <c r="C24" s="434" t="s">
        <v>193</v>
      </c>
      <c r="D24" s="434" t="s">
        <v>311</v>
      </c>
      <c r="E24" s="434" t="s">
        <v>193</v>
      </c>
      <c r="F24" s="434" t="s">
        <v>193</v>
      </c>
      <c r="G24" s="434" t="s">
        <v>193</v>
      </c>
      <c r="H24" s="434" t="s">
        <v>193</v>
      </c>
      <c r="I24" s="434" t="s">
        <v>193</v>
      </c>
      <c r="J24" s="470" t="s">
        <v>193</v>
      </c>
      <c r="K24" s="434" t="s">
        <v>193</v>
      </c>
      <c r="L24" s="505"/>
    </row>
    <row r="25" spans="1:12" ht="12.75" customHeight="1">
      <c r="A25" s="362" t="s">
        <v>32</v>
      </c>
      <c r="B25" s="423">
        <v>24042</v>
      </c>
      <c r="C25" s="423">
        <v>15107</v>
      </c>
      <c r="D25" s="423">
        <v>3351</v>
      </c>
      <c r="E25" s="423">
        <v>3194</v>
      </c>
      <c r="F25" s="423">
        <f t="shared" si="0"/>
        <v>6545</v>
      </c>
      <c r="G25" s="423">
        <v>3836</v>
      </c>
      <c r="H25" s="423">
        <v>4726</v>
      </c>
      <c r="I25" s="423">
        <v>4444</v>
      </c>
      <c r="J25" s="469">
        <v>5607</v>
      </c>
      <c r="K25" s="423">
        <f>I25+J25</f>
        <v>10051</v>
      </c>
      <c r="L25" s="505"/>
    </row>
    <row r="26" spans="1:12" ht="12.75" customHeight="1">
      <c r="A26" s="94" t="s">
        <v>213</v>
      </c>
      <c r="B26" s="191"/>
      <c r="C26" s="191"/>
      <c r="D26" s="434"/>
      <c r="E26" s="434"/>
      <c r="F26" s="434"/>
      <c r="G26" s="434"/>
      <c r="H26" s="434"/>
      <c r="I26" s="423"/>
      <c r="J26" s="466"/>
      <c r="K26" s="423"/>
      <c r="L26" s="505"/>
    </row>
    <row r="27" spans="1:12" ht="12.75" customHeight="1">
      <c r="A27" s="362" t="s">
        <v>62</v>
      </c>
      <c r="B27" s="423">
        <v>4</v>
      </c>
      <c r="C27" s="423">
        <v>5</v>
      </c>
      <c r="D27" s="423">
        <v>1</v>
      </c>
      <c r="E27" s="423">
        <v>2</v>
      </c>
      <c r="F27" s="423">
        <f t="shared" si="0"/>
        <v>3</v>
      </c>
      <c r="G27" s="423">
        <v>1</v>
      </c>
      <c r="H27" s="423">
        <v>1</v>
      </c>
      <c r="I27" s="423">
        <v>1</v>
      </c>
      <c r="J27" s="469">
        <v>1</v>
      </c>
      <c r="K27" s="423">
        <f>I27+J27</f>
        <v>2</v>
      </c>
      <c r="L27" s="505"/>
    </row>
    <row r="28" spans="1:12" ht="12.75" customHeight="1">
      <c r="A28" s="362" t="s">
        <v>32</v>
      </c>
      <c r="B28" s="423">
        <v>2397</v>
      </c>
      <c r="C28" s="423">
        <v>2990</v>
      </c>
      <c r="D28" s="423">
        <v>670</v>
      </c>
      <c r="E28" s="423">
        <v>857</v>
      </c>
      <c r="F28" s="423">
        <f t="shared" si="0"/>
        <v>1527</v>
      </c>
      <c r="G28" s="423">
        <v>797</v>
      </c>
      <c r="H28" s="423">
        <v>666</v>
      </c>
      <c r="I28" s="423">
        <v>658</v>
      </c>
      <c r="J28" s="469">
        <v>794</v>
      </c>
      <c r="K28" s="423">
        <f>I28+J28</f>
        <v>1452</v>
      </c>
      <c r="L28" s="505"/>
    </row>
    <row r="29" spans="1:12" ht="12.75" customHeight="1">
      <c r="A29" s="94" t="s">
        <v>214</v>
      </c>
      <c r="B29" s="191"/>
      <c r="C29" s="191"/>
      <c r="D29" s="434"/>
      <c r="E29" s="434"/>
      <c r="F29" s="434"/>
      <c r="G29" s="434"/>
      <c r="H29" s="434"/>
      <c r="I29" s="423"/>
      <c r="J29" s="466"/>
      <c r="K29" s="423"/>
      <c r="L29" s="505"/>
    </row>
    <row r="30" spans="1:12" ht="12.75" customHeight="1">
      <c r="A30" s="362" t="s">
        <v>62</v>
      </c>
      <c r="B30" s="423">
        <v>7</v>
      </c>
      <c r="C30" s="423">
        <v>6</v>
      </c>
      <c r="D30" s="423">
        <v>1</v>
      </c>
      <c r="E30" s="423">
        <v>2</v>
      </c>
      <c r="F30" s="423">
        <f t="shared" si="0"/>
        <v>3</v>
      </c>
      <c r="G30" s="423">
        <v>1</v>
      </c>
      <c r="H30" s="423">
        <v>2</v>
      </c>
      <c r="I30" s="423">
        <v>1</v>
      </c>
      <c r="J30" s="469">
        <v>2</v>
      </c>
      <c r="K30" s="423">
        <f>I30+J30</f>
        <v>3</v>
      </c>
      <c r="L30" s="505"/>
    </row>
    <row r="31" spans="1:12" ht="12.75" customHeight="1">
      <c r="A31" s="362" t="s">
        <v>32</v>
      </c>
      <c r="B31" s="423">
        <v>2241</v>
      </c>
      <c r="C31" s="423">
        <v>1966</v>
      </c>
      <c r="D31" s="423">
        <v>489</v>
      </c>
      <c r="E31" s="423">
        <v>528</v>
      </c>
      <c r="F31" s="423">
        <f t="shared" si="0"/>
        <v>1017</v>
      </c>
      <c r="G31" s="423">
        <v>389</v>
      </c>
      <c r="H31" s="423">
        <v>560</v>
      </c>
      <c r="I31" s="423">
        <v>456</v>
      </c>
      <c r="J31" s="469">
        <v>596</v>
      </c>
      <c r="K31" s="423">
        <f>I31+J31</f>
        <v>1052</v>
      </c>
      <c r="L31" s="505"/>
    </row>
    <row r="32" spans="1:12" ht="12.75" customHeight="1">
      <c r="A32" s="94" t="s">
        <v>215</v>
      </c>
      <c r="B32" s="192"/>
      <c r="C32" s="192"/>
      <c r="D32" s="434"/>
      <c r="E32" s="434"/>
      <c r="F32" s="434"/>
      <c r="G32" s="434"/>
      <c r="H32" s="434"/>
      <c r="I32" s="423"/>
      <c r="J32" s="466"/>
      <c r="K32" s="423"/>
      <c r="L32" s="505"/>
    </row>
    <row r="33" spans="1:12" ht="12.75" customHeight="1">
      <c r="A33" s="362" t="s">
        <v>62</v>
      </c>
      <c r="B33" s="423">
        <v>810</v>
      </c>
      <c r="C33" s="423">
        <v>620</v>
      </c>
      <c r="D33" s="423">
        <v>119</v>
      </c>
      <c r="E33" s="423">
        <v>150</v>
      </c>
      <c r="F33" s="423">
        <f t="shared" si="0"/>
        <v>269</v>
      </c>
      <c r="G33" s="423">
        <v>174</v>
      </c>
      <c r="H33" s="423">
        <v>177</v>
      </c>
      <c r="I33" s="423">
        <v>172</v>
      </c>
      <c r="J33" s="469">
        <v>209</v>
      </c>
      <c r="K33" s="423">
        <f>I33+J33</f>
        <v>381</v>
      </c>
      <c r="L33" s="505"/>
    </row>
    <row r="34" spans="1:12" ht="12.75" customHeight="1">
      <c r="A34" s="362" t="s">
        <v>32</v>
      </c>
      <c r="B34" s="423">
        <v>2378</v>
      </c>
      <c r="C34" s="423">
        <v>1530</v>
      </c>
      <c r="D34" s="423">
        <v>350</v>
      </c>
      <c r="E34" s="423">
        <v>370</v>
      </c>
      <c r="F34" s="423">
        <f t="shared" si="0"/>
        <v>720</v>
      </c>
      <c r="G34" s="423">
        <v>410</v>
      </c>
      <c r="H34" s="423">
        <v>400</v>
      </c>
      <c r="I34" s="423">
        <v>372</v>
      </c>
      <c r="J34" s="469">
        <v>338</v>
      </c>
      <c r="K34" s="423">
        <f>I34+J34</f>
        <v>710</v>
      </c>
      <c r="L34" s="505"/>
    </row>
    <row r="35" spans="1:12" ht="12.75" customHeight="1">
      <c r="A35" s="94" t="s">
        <v>216</v>
      </c>
      <c r="B35" s="192"/>
      <c r="C35" s="192"/>
      <c r="D35" s="434"/>
      <c r="E35" s="434"/>
      <c r="F35" s="434"/>
      <c r="G35" s="434"/>
      <c r="H35" s="434"/>
      <c r="I35" s="423"/>
      <c r="J35" s="466"/>
      <c r="K35" s="423"/>
      <c r="L35" s="505"/>
    </row>
    <row r="36" spans="1:12" ht="12.75" customHeight="1">
      <c r="A36" s="362" t="s">
        <v>62</v>
      </c>
      <c r="B36" s="423">
        <v>114</v>
      </c>
      <c r="C36" s="423">
        <v>105</v>
      </c>
      <c r="D36" s="423">
        <v>24</v>
      </c>
      <c r="E36" s="423">
        <v>18</v>
      </c>
      <c r="F36" s="423">
        <f t="shared" si="0"/>
        <v>42</v>
      </c>
      <c r="G36" s="423">
        <v>28</v>
      </c>
      <c r="H36" s="423">
        <v>35</v>
      </c>
      <c r="I36" s="423">
        <v>24</v>
      </c>
      <c r="J36" s="469">
        <v>28</v>
      </c>
      <c r="K36" s="423">
        <f>I36+J36</f>
        <v>52</v>
      </c>
      <c r="L36" s="505"/>
    </row>
    <row r="37" spans="1:12" ht="12.75" customHeight="1">
      <c r="A37" s="362" t="s">
        <v>32</v>
      </c>
      <c r="B37" s="423">
        <v>3675</v>
      </c>
      <c r="C37" s="423">
        <v>2780</v>
      </c>
      <c r="D37" s="423">
        <v>742</v>
      </c>
      <c r="E37" s="423">
        <v>526</v>
      </c>
      <c r="F37" s="423">
        <f t="shared" si="0"/>
        <v>1268</v>
      </c>
      <c r="G37" s="423">
        <v>682</v>
      </c>
      <c r="H37" s="423">
        <v>830</v>
      </c>
      <c r="I37" s="423">
        <v>627</v>
      </c>
      <c r="J37" s="469">
        <v>834</v>
      </c>
      <c r="K37" s="423">
        <f>I37+J37</f>
        <v>1461</v>
      </c>
      <c r="L37" s="505"/>
    </row>
    <row r="38" spans="1:12" ht="13.5">
      <c r="A38" s="437" t="s">
        <v>391</v>
      </c>
      <c r="B38" s="191"/>
      <c r="C38" s="191"/>
      <c r="D38" s="434"/>
      <c r="E38" s="434"/>
      <c r="F38" s="434"/>
      <c r="G38" s="434"/>
      <c r="H38" s="434"/>
      <c r="I38" s="423"/>
      <c r="J38" s="466"/>
      <c r="K38" s="423"/>
      <c r="L38" s="505"/>
    </row>
    <row r="39" spans="1:12" ht="12.75" customHeight="1">
      <c r="A39" s="94" t="s">
        <v>434</v>
      </c>
      <c r="B39" s="192"/>
      <c r="C39" s="192"/>
      <c r="D39" s="434"/>
      <c r="E39" s="434"/>
      <c r="F39" s="434"/>
      <c r="G39" s="434"/>
      <c r="H39" s="434"/>
      <c r="I39" s="423"/>
      <c r="J39" s="469"/>
      <c r="K39" s="423"/>
      <c r="L39" s="505"/>
    </row>
    <row r="40" spans="1:12" ht="12.75" customHeight="1">
      <c r="A40" s="362" t="s">
        <v>252</v>
      </c>
      <c r="B40" s="423">
        <v>12</v>
      </c>
      <c r="C40" s="423">
        <v>9</v>
      </c>
      <c r="D40" s="423">
        <v>2</v>
      </c>
      <c r="E40" s="423">
        <v>2</v>
      </c>
      <c r="F40" s="423">
        <f t="shared" si="0"/>
        <v>4</v>
      </c>
      <c r="G40" s="423">
        <v>2</v>
      </c>
      <c r="H40" s="423">
        <v>3</v>
      </c>
      <c r="I40" s="423">
        <v>2</v>
      </c>
      <c r="J40" s="469">
        <v>3</v>
      </c>
      <c r="K40" s="423">
        <f>I40+J40</f>
        <v>5</v>
      </c>
      <c r="L40" s="505"/>
    </row>
    <row r="41" spans="1:12" ht="12.75" customHeight="1">
      <c r="A41" s="362" t="s">
        <v>32</v>
      </c>
      <c r="B41" s="423">
        <v>3585</v>
      </c>
      <c r="C41" s="423">
        <v>3051</v>
      </c>
      <c r="D41" s="423">
        <v>719</v>
      </c>
      <c r="E41" s="423">
        <v>641</v>
      </c>
      <c r="F41" s="423">
        <f t="shared" si="0"/>
        <v>1360</v>
      </c>
      <c r="G41" s="423">
        <v>704</v>
      </c>
      <c r="H41" s="423">
        <v>987</v>
      </c>
      <c r="I41" s="423">
        <v>867</v>
      </c>
      <c r="J41" s="469">
        <v>1158</v>
      </c>
      <c r="K41" s="423">
        <f>I41+J41</f>
        <v>2025</v>
      </c>
      <c r="L41" s="505"/>
    </row>
    <row r="42" spans="1:12" ht="0.75" customHeight="1">
      <c r="A42" s="127"/>
      <c r="B42" s="212"/>
      <c r="C42" s="212"/>
      <c r="D42" s="193"/>
      <c r="E42" s="193"/>
      <c r="F42" s="193"/>
      <c r="G42" s="193"/>
      <c r="H42" s="193"/>
      <c r="I42" s="438"/>
      <c r="J42" s="471"/>
      <c r="K42" s="438"/>
      <c r="L42" s="505"/>
    </row>
    <row r="43" spans="1:12" ht="13.5" customHeight="1">
      <c r="A43" s="78" t="s">
        <v>204</v>
      </c>
      <c r="B43" s="55"/>
      <c r="C43" s="55"/>
      <c r="D43" s="291"/>
      <c r="E43" s="291"/>
      <c r="F43" s="291"/>
      <c r="G43" s="291"/>
      <c r="H43" s="291"/>
      <c r="I43" s="405"/>
      <c r="J43" s="466"/>
      <c r="K43" s="405"/>
      <c r="L43" s="505"/>
    </row>
    <row r="44" spans="1:12" ht="13.5" customHeight="1">
      <c r="A44" s="78" t="s">
        <v>186</v>
      </c>
      <c r="B44" s="55"/>
      <c r="C44" s="55"/>
      <c r="D44" s="291"/>
      <c r="E44" s="291"/>
      <c r="F44" s="291"/>
      <c r="G44" s="291"/>
      <c r="H44" s="291"/>
      <c r="I44" s="405"/>
      <c r="J44" s="466"/>
      <c r="K44" s="405"/>
      <c r="L44" s="303"/>
    </row>
    <row r="45" spans="1:12" ht="12" customHeight="1">
      <c r="A45" s="439" t="s">
        <v>177</v>
      </c>
      <c r="B45" s="55"/>
      <c r="C45" s="55"/>
      <c r="D45" s="291"/>
      <c r="E45" s="291"/>
      <c r="F45" s="291"/>
      <c r="G45" s="291"/>
      <c r="H45" s="291"/>
      <c r="I45" s="405"/>
      <c r="J45" s="466"/>
      <c r="K45" s="405"/>
      <c r="L45" s="55"/>
    </row>
  </sheetData>
  <sheetProtection/>
  <mergeCells count="6">
    <mergeCell ref="L1:L43"/>
    <mergeCell ref="A3:A4"/>
    <mergeCell ref="B3:B4"/>
    <mergeCell ref="C3:C4"/>
    <mergeCell ref="I3:K3"/>
    <mergeCell ref="D3:H3"/>
  </mergeCells>
  <printOptions/>
  <pageMargins left="0.69" right="0" top="0.16" bottom="0" header="0.26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0.421875" style="86" customWidth="1"/>
    <col min="2" max="2" width="9.140625" style="86" customWidth="1"/>
    <col min="3" max="3" width="9.28125" style="86" customWidth="1"/>
    <col min="4" max="5" width="8.7109375" style="86" customWidth="1"/>
    <col min="6" max="8" width="9.28125" style="86" customWidth="1"/>
    <col min="9" max="9" width="9.28125" style="88" customWidth="1"/>
    <col min="10" max="10" width="8.28125" style="88" customWidth="1"/>
    <col min="11" max="11" width="9.28125" style="88" customWidth="1"/>
    <col min="12" max="12" width="5.7109375" style="86" customWidth="1"/>
    <col min="13" max="16384" width="9.140625" style="86" customWidth="1"/>
  </cols>
  <sheetData>
    <row r="1" spans="1:12" ht="18.75">
      <c r="A1" s="85" t="s">
        <v>406</v>
      </c>
      <c r="L1" s="511" t="s">
        <v>236</v>
      </c>
    </row>
    <row r="2" spans="10:12" ht="15">
      <c r="J2" s="88" t="s">
        <v>9</v>
      </c>
      <c r="L2" s="504"/>
    </row>
    <row r="3" spans="2:12" ht="15">
      <c r="B3" s="112"/>
      <c r="C3" s="112"/>
      <c r="D3" s="253"/>
      <c r="I3" s="253"/>
      <c r="J3" s="253"/>
      <c r="K3" s="28" t="s">
        <v>32</v>
      </c>
      <c r="L3" s="504"/>
    </row>
    <row r="4" ht="8.25" customHeight="1">
      <c r="L4" s="504"/>
    </row>
    <row r="5" spans="1:12" ht="16.5">
      <c r="A5" s="488" t="s">
        <v>110</v>
      </c>
      <c r="B5" s="512" t="s">
        <v>259</v>
      </c>
      <c r="C5" s="488" t="s">
        <v>237</v>
      </c>
      <c r="D5" s="513" t="s">
        <v>421</v>
      </c>
      <c r="E5" s="514"/>
      <c r="F5" s="514"/>
      <c r="G5" s="514"/>
      <c r="H5" s="515"/>
      <c r="I5" s="552" t="s">
        <v>392</v>
      </c>
      <c r="J5" s="552"/>
      <c r="K5" s="552"/>
      <c r="L5" s="504"/>
    </row>
    <row r="6" spans="1:12" ht="15">
      <c r="A6" s="489"/>
      <c r="B6" s="512"/>
      <c r="C6" s="489"/>
      <c r="D6" s="327" t="s">
        <v>121</v>
      </c>
      <c r="E6" s="327" t="s">
        <v>122</v>
      </c>
      <c r="F6" s="462" t="s">
        <v>412</v>
      </c>
      <c r="G6" s="64" t="s">
        <v>2</v>
      </c>
      <c r="H6" s="64" t="s">
        <v>3</v>
      </c>
      <c r="I6" s="327" t="s">
        <v>121</v>
      </c>
      <c r="J6" s="327" t="s">
        <v>122</v>
      </c>
      <c r="K6" s="462" t="s">
        <v>412</v>
      </c>
      <c r="L6" s="504"/>
    </row>
    <row r="7" spans="1:12" s="88" customFormat="1" ht="14.25">
      <c r="A7" s="87" t="s">
        <v>217</v>
      </c>
      <c r="B7" s="282">
        <v>5166</v>
      </c>
      <c r="C7" s="312">
        <v>5837</v>
      </c>
      <c r="D7" s="312">
        <f aca="true" t="shared" si="0" ref="D7:K7">D8+D13+D14+D15+D16+D17+D18+D21+D24+D25</f>
        <v>1293</v>
      </c>
      <c r="E7" s="312">
        <f t="shared" si="0"/>
        <v>1257</v>
      </c>
      <c r="F7" s="312">
        <f t="shared" si="0"/>
        <v>2550</v>
      </c>
      <c r="G7" s="312">
        <f t="shared" si="0"/>
        <v>1669</v>
      </c>
      <c r="H7" s="312">
        <f t="shared" si="0"/>
        <v>1618</v>
      </c>
      <c r="I7" s="312">
        <f t="shared" si="0"/>
        <v>1335</v>
      </c>
      <c r="J7" s="312">
        <f t="shared" si="0"/>
        <v>1239</v>
      </c>
      <c r="K7" s="312">
        <f t="shared" si="0"/>
        <v>2574</v>
      </c>
      <c r="L7" s="504"/>
    </row>
    <row r="8" spans="1:12" ht="18" customHeight="1">
      <c r="A8" s="58" t="s">
        <v>36</v>
      </c>
      <c r="B8" s="223">
        <v>1642</v>
      </c>
      <c r="C8" s="223">
        <v>2268</v>
      </c>
      <c r="D8" s="223">
        <v>615</v>
      </c>
      <c r="E8" s="223">
        <v>471</v>
      </c>
      <c r="F8" s="223">
        <f>D8+E8</f>
        <v>1086</v>
      </c>
      <c r="G8" s="223">
        <v>651</v>
      </c>
      <c r="H8" s="223">
        <v>531</v>
      </c>
      <c r="I8" s="223">
        <v>549</v>
      </c>
      <c r="J8" s="223">
        <v>288</v>
      </c>
      <c r="K8" s="223">
        <f>I8+J8</f>
        <v>837</v>
      </c>
      <c r="L8" s="504"/>
    </row>
    <row r="9" spans="1:12" ht="18" customHeight="1">
      <c r="A9" s="89" t="s">
        <v>201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504"/>
    </row>
    <row r="10" spans="1:12" s="93" customFormat="1" ht="18" customHeight="1">
      <c r="A10" s="91" t="s">
        <v>312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504"/>
    </row>
    <row r="11" spans="1:12" s="93" customFormat="1" ht="18" customHeight="1">
      <c r="A11" s="91" t="s">
        <v>114</v>
      </c>
      <c r="B11" s="423">
        <v>38780</v>
      </c>
      <c r="C11" s="423">
        <v>44309</v>
      </c>
      <c r="D11" s="423">
        <v>8979</v>
      </c>
      <c r="E11" s="423">
        <v>9781</v>
      </c>
      <c r="F11" s="423">
        <f aca="true" t="shared" si="1" ref="F11:F25">D11+E11</f>
        <v>18760</v>
      </c>
      <c r="G11" s="423">
        <v>14801</v>
      </c>
      <c r="H11" s="423">
        <v>10748</v>
      </c>
      <c r="I11" s="423">
        <v>10062</v>
      </c>
      <c r="J11" s="423">
        <v>6794</v>
      </c>
      <c r="K11" s="423">
        <f aca="true" t="shared" si="2" ref="K11:K25">I11+J11</f>
        <v>16856</v>
      </c>
      <c r="L11" s="504"/>
    </row>
    <row r="12" spans="1:12" s="93" customFormat="1" ht="18" customHeight="1">
      <c r="A12" s="91" t="s">
        <v>254</v>
      </c>
      <c r="B12" s="423">
        <v>1579</v>
      </c>
      <c r="C12" s="423">
        <v>2232</v>
      </c>
      <c r="D12" s="423">
        <v>610</v>
      </c>
      <c r="E12" s="423">
        <v>461</v>
      </c>
      <c r="F12" s="423">
        <f t="shared" si="1"/>
        <v>1071</v>
      </c>
      <c r="G12" s="423">
        <v>643</v>
      </c>
      <c r="H12" s="423">
        <v>518</v>
      </c>
      <c r="I12" s="423">
        <v>516</v>
      </c>
      <c r="J12" s="423">
        <v>272</v>
      </c>
      <c r="K12" s="423">
        <f t="shared" si="2"/>
        <v>788</v>
      </c>
      <c r="L12" s="504"/>
    </row>
    <row r="13" spans="1:12" s="88" customFormat="1" ht="18" customHeight="1">
      <c r="A13" s="94" t="s">
        <v>40</v>
      </c>
      <c r="B13" s="330">
        <v>183</v>
      </c>
      <c r="C13" s="330">
        <v>172</v>
      </c>
      <c r="D13" s="330">
        <v>42</v>
      </c>
      <c r="E13" s="330">
        <v>74</v>
      </c>
      <c r="F13" s="330">
        <f t="shared" si="1"/>
        <v>116</v>
      </c>
      <c r="G13" s="263">
        <v>0</v>
      </c>
      <c r="H13" s="330">
        <v>56</v>
      </c>
      <c r="I13" s="330">
        <v>30</v>
      </c>
      <c r="J13" s="330">
        <v>72</v>
      </c>
      <c r="K13" s="330">
        <f t="shared" si="2"/>
        <v>102</v>
      </c>
      <c r="L13" s="504"/>
    </row>
    <row r="14" spans="1:12" s="88" customFormat="1" ht="18" customHeight="1">
      <c r="A14" s="94" t="s">
        <v>115</v>
      </c>
      <c r="B14" s="330">
        <v>143</v>
      </c>
      <c r="C14" s="330">
        <v>336</v>
      </c>
      <c r="D14" s="330">
        <v>58</v>
      </c>
      <c r="E14" s="330">
        <v>89</v>
      </c>
      <c r="F14" s="330">
        <f t="shared" si="1"/>
        <v>147</v>
      </c>
      <c r="G14" s="330">
        <v>101</v>
      </c>
      <c r="H14" s="330">
        <v>88</v>
      </c>
      <c r="I14" s="330">
        <v>94</v>
      </c>
      <c r="J14" s="330">
        <v>79</v>
      </c>
      <c r="K14" s="330">
        <f t="shared" si="2"/>
        <v>173</v>
      </c>
      <c r="L14" s="504"/>
    </row>
    <row r="15" spans="1:12" s="88" customFormat="1" ht="18" customHeight="1">
      <c r="A15" s="95" t="s">
        <v>116</v>
      </c>
      <c r="B15" s="330">
        <v>11</v>
      </c>
      <c r="C15" s="330">
        <v>17</v>
      </c>
      <c r="D15" s="330">
        <v>5</v>
      </c>
      <c r="E15" s="330">
        <v>2</v>
      </c>
      <c r="F15" s="330">
        <f t="shared" si="1"/>
        <v>7</v>
      </c>
      <c r="G15" s="330">
        <v>5</v>
      </c>
      <c r="H15" s="330">
        <v>5</v>
      </c>
      <c r="I15" s="330">
        <v>3</v>
      </c>
      <c r="J15" s="330">
        <v>10</v>
      </c>
      <c r="K15" s="330">
        <f t="shared" si="2"/>
        <v>13</v>
      </c>
      <c r="L15" s="504"/>
    </row>
    <row r="16" spans="1:12" s="88" customFormat="1" ht="18" customHeight="1">
      <c r="A16" s="94" t="s">
        <v>117</v>
      </c>
      <c r="B16" s="330">
        <v>6</v>
      </c>
      <c r="C16" s="330">
        <v>10</v>
      </c>
      <c r="D16" s="330">
        <v>1</v>
      </c>
      <c r="E16" s="330">
        <v>6</v>
      </c>
      <c r="F16" s="330">
        <f t="shared" si="1"/>
        <v>7</v>
      </c>
      <c r="G16" s="330">
        <v>1</v>
      </c>
      <c r="H16" s="330">
        <v>2</v>
      </c>
      <c r="I16" s="244">
        <v>0</v>
      </c>
      <c r="J16" s="330">
        <v>1</v>
      </c>
      <c r="K16" s="330">
        <f t="shared" si="2"/>
        <v>1</v>
      </c>
      <c r="L16" s="504"/>
    </row>
    <row r="17" spans="1:12" s="88" customFormat="1" ht="18" customHeight="1">
      <c r="A17" s="94" t="s">
        <v>118</v>
      </c>
      <c r="B17" s="330">
        <v>1052</v>
      </c>
      <c r="C17" s="330">
        <v>1652</v>
      </c>
      <c r="D17" s="330">
        <v>288</v>
      </c>
      <c r="E17" s="330">
        <v>336</v>
      </c>
      <c r="F17" s="330">
        <f t="shared" si="1"/>
        <v>624</v>
      </c>
      <c r="G17" s="330">
        <v>516</v>
      </c>
      <c r="H17" s="330">
        <v>512</v>
      </c>
      <c r="I17" s="330">
        <v>315</v>
      </c>
      <c r="J17" s="330">
        <v>307</v>
      </c>
      <c r="K17" s="330">
        <f t="shared" si="2"/>
        <v>622</v>
      </c>
      <c r="L17" s="504"/>
    </row>
    <row r="18" spans="1:12" ht="18" customHeight="1">
      <c r="A18" s="96" t="s">
        <v>119</v>
      </c>
      <c r="B18" s="330">
        <v>561</v>
      </c>
      <c r="C18" s="330">
        <v>481</v>
      </c>
      <c r="D18" s="330">
        <v>100</v>
      </c>
      <c r="E18" s="330">
        <v>103</v>
      </c>
      <c r="F18" s="330">
        <f t="shared" si="1"/>
        <v>203</v>
      </c>
      <c r="G18" s="330">
        <v>139</v>
      </c>
      <c r="H18" s="330">
        <v>139</v>
      </c>
      <c r="I18" s="330">
        <v>131</v>
      </c>
      <c r="J18" s="330">
        <v>183</v>
      </c>
      <c r="K18" s="330">
        <f t="shared" si="2"/>
        <v>314</v>
      </c>
      <c r="L18" s="504"/>
    </row>
    <row r="19" spans="1:12" ht="18" customHeight="1">
      <c r="A19" s="89" t="s">
        <v>201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504"/>
    </row>
    <row r="20" spans="1:12" s="88" customFormat="1" ht="18" customHeight="1">
      <c r="A20" s="57" t="s">
        <v>313</v>
      </c>
      <c r="B20" s="423">
        <v>369</v>
      </c>
      <c r="C20" s="423">
        <v>251</v>
      </c>
      <c r="D20" s="423">
        <v>61</v>
      </c>
      <c r="E20" s="423">
        <v>56</v>
      </c>
      <c r="F20" s="423">
        <f t="shared" si="1"/>
        <v>117</v>
      </c>
      <c r="G20" s="423">
        <v>72</v>
      </c>
      <c r="H20" s="423">
        <v>62</v>
      </c>
      <c r="I20" s="423">
        <v>74</v>
      </c>
      <c r="J20" s="423">
        <v>99</v>
      </c>
      <c r="K20" s="423">
        <f t="shared" si="2"/>
        <v>173</v>
      </c>
      <c r="L20" s="504"/>
    </row>
    <row r="21" spans="1:12" ht="18" customHeight="1">
      <c r="A21" s="58" t="s">
        <v>120</v>
      </c>
      <c r="B21" s="330">
        <v>1069</v>
      </c>
      <c r="C21" s="330">
        <v>480</v>
      </c>
      <c r="D21" s="330">
        <v>98</v>
      </c>
      <c r="E21" s="330">
        <v>100</v>
      </c>
      <c r="F21" s="330">
        <f t="shared" si="1"/>
        <v>198</v>
      </c>
      <c r="G21" s="330">
        <v>155</v>
      </c>
      <c r="H21" s="330">
        <v>127</v>
      </c>
      <c r="I21" s="330">
        <v>67</v>
      </c>
      <c r="J21" s="330">
        <v>170</v>
      </c>
      <c r="K21" s="330">
        <f t="shared" si="2"/>
        <v>237</v>
      </c>
      <c r="L21" s="504"/>
    </row>
    <row r="22" spans="1:12" ht="18" customHeight="1">
      <c r="A22" s="89" t="s">
        <v>201</v>
      </c>
      <c r="B22" s="90"/>
      <c r="C22" s="90"/>
      <c r="D22" s="90"/>
      <c r="E22" s="90"/>
      <c r="F22" s="90"/>
      <c r="G22" s="90"/>
      <c r="H22" s="90"/>
      <c r="I22" s="245"/>
      <c r="K22" s="245"/>
      <c r="L22" s="504"/>
    </row>
    <row r="23" spans="1:12" s="98" customFormat="1" ht="30.75" customHeight="1">
      <c r="A23" s="97" t="s">
        <v>314</v>
      </c>
      <c r="B23" s="423">
        <v>762</v>
      </c>
      <c r="C23" s="423">
        <v>118</v>
      </c>
      <c r="D23" s="423">
        <v>21</v>
      </c>
      <c r="E23" s="423">
        <v>11</v>
      </c>
      <c r="F23" s="423">
        <f t="shared" si="1"/>
        <v>32</v>
      </c>
      <c r="G23" s="423">
        <v>54</v>
      </c>
      <c r="H23" s="423">
        <v>32</v>
      </c>
      <c r="I23" s="423">
        <v>7</v>
      </c>
      <c r="J23" s="482">
        <v>67</v>
      </c>
      <c r="K23" s="423">
        <f t="shared" si="2"/>
        <v>74</v>
      </c>
      <c r="L23" s="504"/>
    </row>
    <row r="24" spans="1:12" s="88" customFormat="1" ht="18" customHeight="1">
      <c r="A24" s="58" t="s">
        <v>35</v>
      </c>
      <c r="B24" s="330">
        <v>496</v>
      </c>
      <c r="C24" s="330">
        <v>421</v>
      </c>
      <c r="D24" s="330">
        <v>86</v>
      </c>
      <c r="E24" s="330">
        <v>76</v>
      </c>
      <c r="F24" s="330">
        <f t="shared" si="1"/>
        <v>162</v>
      </c>
      <c r="G24" s="330">
        <v>101</v>
      </c>
      <c r="H24" s="330">
        <v>158</v>
      </c>
      <c r="I24" s="330">
        <v>146</v>
      </c>
      <c r="J24" s="330">
        <v>129</v>
      </c>
      <c r="K24" s="330">
        <f t="shared" si="2"/>
        <v>275</v>
      </c>
      <c r="L24" s="504"/>
    </row>
    <row r="25" spans="1:12" ht="18" customHeight="1">
      <c r="A25" s="99" t="s">
        <v>218</v>
      </c>
      <c r="B25" s="440">
        <v>3</v>
      </c>
      <c r="C25" s="148">
        <v>0</v>
      </c>
      <c r="D25" s="148">
        <v>0</v>
      </c>
      <c r="E25" s="148">
        <v>0</v>
      </c>
      <c r="F25" s="148">
        <f t="shared" si="1"/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f t="shared" si="2"/>
        <v>0</v>
      </c>
      <c r="L25" s="504"/>
    </row>
    <row r="26" spans="1:12" ht="3" customHeight="1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504"/>
    </row>
    <row r="27" spans="1:12" ht="16.5">
      <c r="A27" s="78" t="s">
        <v>202</v>
      </c>
      <c r="B27" s="112"/>
      <c r="C27" s="112"/>
      <c r="D27" s="112"/>
      <c r="E27" s="112"/>
      <c r="F27" s="112"/>
      <c r="G27" s="112"/>
      <c r="H27" s="112"/>
      <c r="I27" s="164"/>
      <c r="J27" s="164"/>
      <c r="K27" s="164"/>
      <c r="L27" s="504"/>
    </row>
    <row r="28" spans="1:12" ht="16.5">
      <c r="A28" s="78" t="s">
        <v>203</v>
      </c>
      <c r="L28" s="504"/>
    </row>
    <row r="29" ht="15">
      <c r="L29" s="504"/>
    </row>
  </sheetData>
  <sheetProtection/>
  <mergeCells count="6">
    <mergeCell ref="L1:L29"/>
    <mergeCell ref="A5:A6"/>
    <mergeCell ref="B5:B6"/>
    <mergeCell ref="C5:C6"/>
    <mergeCell ref="I5:K5"/>
    <mergeCell ref="D5:H5"/>
  </mergeCells>
  <printOptions/>
  <pageMargins left="0.16" right="0.2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L45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30.421875" style="14" customWidth="1"/>
    <col min="2" max="3" width="12.28125" style="14" customWidth="1"/>
    <col min="4" max="11" width="9.57421875" style="1" customWidth="1"/>
    <col min="12" max="12" width="7.28125" style="14" customWidth="1"/>
    <col min="13" max="16384" width="9.140625" style="14" customWidth="1"/>
  </cols>
  <sheetData>
    <row r="1" spans="1:12" ht="17.25" customHeight="1">
      <c r="A1" s="21" t="s">
        <v>407</v>
      </c>
      <c r="B1" s="3"/>
      <c r="C1" s="3"/>
      <c r="L1" s="495" t="s">
        <v>231</v>
      </c>
    </row>
    <row r="2" spans="1:12" ht="12.75" customHeight="1">
      <c r="A2" s="4"/>
      <c r="B2" s="3"/>
      <c r="C2" s="3"/>
      <c r="D2" s="5"/>
      <c r="E2" s="167"/>
      <c r="J2" s="214"/>
      <c r="K2" s="28" t="s">
        <v>32</v>
      </c>
      <c r="L2" s="495"/>
    </row>
    <row r="3" spans="1:12" ht="3.75" customHeight="1">
      <c r="A3" s="9"/>
      <c r="B3" s="3"/>
      <c r="C3" s="3"/>
      <c r="D3" s="37"/>
      <c r="E3" s="37"/>
      <c r="F3" s="37"/>
      <c r="G3" s="37"/>
      <c r="H3" s="37"/>
      <c r="I3" s="37"/>
      <c r="J3" s="37"/>
      <c r="K3" s="37"/>
      <c r="L3" s="495"/>
    </row>
    <row r="4" spans="1:12" ht="0.75" customHeight="1" hidden="1">
      <c r="A4" s="13"/>
      <c r="B4" s="9"/>
      <c r="C4" s="9"/>
      <c r="L4" s="495"/>
    </row>
    <row r="5" spans="1:12" ht="18" customHeight="1">
      <c r="A5" s="566" t="s">
        <v>34</v>
      </c>
      <c r="B5" s="542" t="s">
        <v>258</v>
      </c>
      <c r="C5" s="488" t="s">
        <v>237</v>
      </c>
      <c r="D5" s="563" t="s">
        <v>238</v>
      </c>
      <c r="E5" s="564"/>
      <c r="F5" s="564"/>
      <c r="G5" s="564"/>
      <c r="H5" s="565"/>
      <c r="I5" s="562" t="s">
        <v>400</v>
      </c>
      <c r="J5" s="562"/>
      <c r="K5" s="562"/>
      <c r="L5" s="495"/>
    </row>
    <row r="6" spans="1:12" ht="16.5" customHeight="1">
      <c r="A6" s="567"/>
      <c r="B6" s="561"/>
      <c r="C6" s="489"/>
      <c r="D6" s="29" t="s">
        <v>121</v>
      </c>
      <c r="E6" s="29" t="s">
        <v>123</v>
      </c>
      <c r="F6" s="483" t="s">
        <v>412</v>
      </c>
      <c r="G6" s="64" t="s">
        <v>2</v>
      </c>
      <c r="H6" s="64" t="s">
        <v>3</v>
      </c>
      <c r="I6" s="29" t="s">
        <v>121</v>
      </c>
      <c r="J6" s="202" t="s">
        <v>123</v>
      </c>
      <c r="K6" s="484" t="s">
        <v>412</v>
      </c>
      <c r="L6" s="495"/>
    </row>
    <row r="7" spans="1:12" ht="12" customHeight="1">
      <c r="A7" s="52" t="s">
        <v>152</v>
      </c>
      <c r="B7" s="68">
        <v>132165</v>
      </c>
      <c r="C7" s="68">
        <v>118303</v>
      </c>
      <c r="D7" s="138">
        <f>D8+D30+'Table 13 cont''d'!D12+'Table 13 cont''d'!D31+'Table 13 cont''d'!D39</f>
        <v>25392</v>
      </c>
      <c r="E7" s="138">
        <f>E8+E30+'Table 13 cont''d'!E12+'Table 13 cont''d'!E31+'Table 13 cont''d'!E39</f>
        <v>28498</v>
      </c>
      <c r="F7" s="138">
        <f>F8+F30+'Table 13 cont''d'!F12+'Table 13 cont''d'!F31+'Table 13 cont''d'!F39</f>
        <v>53890</v>
      </c>
      <c r="G7" s="138">
        <f>G8+G30+'Table 13 cont''d'!G12+'Table 13 cont''d'!G31+'Table 13 cont''d'!G39</f>
        <v>28912</v>
      </c>
      <c r="H7" s="138">
        <f>H8+H30+'Table 13 cont''d'!H12+'Table 13 cont''d'!H31+'Table 13 cont''d'!H39</f>
        <v>35501</v>
      </c>
      <c r="I7" s="138">
        <f>I8+I30+'Table 13 cont''d'!I12+'Table 13 cont''d'!I31+'Table 13 cont''d'!I39</f>
        <v>28803</v>
      </c>
      <c r="J7" s="138">
        <f>J8+J30+'Table 13 cont''d'!J12+'Table 13 cont''d'!J31+'Table 13 cont''d'!J39</f>
        <v>33971</v>
      </c>
      <c r="K7" s="138">
        <f>K8+K30+'Table 13 cont''d'!K12+'Table 13 cont''d'!K31+'Table 13 cont''d'!K39</f>
        <v>62774</v>
      </c>
      <c r="L7" s="495"/>
    </row>
    <row r="8" spans="1:12" ht="11.25" customHeight="1">
      <c r="A8" s="15" t="s">
        <v>130</v>
      </c>
      <c r="B8" s="240">
        <v>32162</v>
      </c>
      <c r="C8" s="240">
        <v>33976</v>
      </c>
      <c r="D8" s="240">
        <v>7016</v>
      </c>
      <c r="E8" s="240">
        <v>7980</v>
      </c>
      <c r="F8" s="240">
        <f>D8+E8</f>
        <v>14996</v>
      </c>
      <c r="G8" s="240">
        <v>7941</v>
      </c>
      <c r="H8" s="240">
        <v>11039</v>
      </c>
      <c r="I8" s="240">
        <v>7033</v>
      </c>
      <c r="J8" s="240">
        <v>8800</v>
      </c>
      <c r="K8" s="229">
        <f>I8+J8</f>
        <v>15833</v>
      </c>
      <c r="L8" s="495"/>
    </row>
    <row r="9" spans="1:12" ht="11.25" customHeight="1">
      <c r="A9" s="10" t="s">
        <v>44</v>
      </c>
      <c r="B9" s="227">
        <v>373</v>
      </c>
      <c r="C9" s="227">
        <v>354</v>
      </c>
      <c r="D9" s="227">
        <v>73</v>
      </c>
      <c r="E9" s="227">
        <v>111</v>
      </c>
      <c r="F9" s="227">
        <f aca="true" t="shared" si="0" ref="F9:F42">D9+E9</f>
        <v>184</v>
      </c>
      <c r="G9" s="227">
        <v>54</v>
      </c>
      <c r="H9" s="227">
        <v>116</v>
      </c>
      <c r="I9" s="227">
        <v>60</v>
      </c>
      <c r="J9" s="227">
        <v>81</v>
      </c>
      <c r="K9" s="255">
        <f aca="true" t="shared" si="1" ref="K9:K42">I9+J9</f>
        <v>141</v>
      </c>
      <c r="L9" s="495"/>
    </row>
    <row r="10" spans="1:12" ht="11.25" customHeight="1">
      <c r="A10" s="10" t="s">
        <v>45</v>
      </c>
      <c r="B10" s="227">
        <v>1649</v>
      </c>
      <c r="C10" s="227">
        <v>1703</v>
      </c>
      <c r="D10" s="227">
        <v>367</v>
      </c>
      <c r="E10" s="227">
        <v>549</v>
      </c>
      <c r="F10" s="227">
        <f t="shared" si="0"/>
        <v>916</v>
      </c>
      <c r="G10" s="227">
        <v>406</v>
      </c>
      <c r="H10" s="227">
        <v>381</v>
      </c>
      <c r="I10" s="227">
        <v>338</v>
      </c>
      <c r="J10" s="227">
        <v>312</v>
      </c>
      <c r="K10" s="255">
        <f t="shared" si="1"/>
        <v>650</v>
      </c>
      <c r="L10" s="495"/>
    </row>
    <row r="11" spans="1:12" ht="11.25" customHeight="1">
      <c r="A11" s="10" t="s">
        <v>253</v>
      </c>
      <c r="B11" s="227">
        <v>93</v>
      </c>
      <c r="C11" s="227">
        <v>121</v>
      </c>
      <c r="D11" s="227">
        <v>17</v>
      </c>
      <c r="E11" s="227">
        <v>29</v>
      </c>
      <c r="F11" s="227">
        <f t="shared" si="0"/>
        <v>46</v>
      </c>
      <c r="G11" s="227">
        <v>35</v>
      </c>
      <c r="H11" s="227">
        <v>40</v>
      </c>
      <c r="I11" s="227">
        <v>37</v>
      </c>
      <c r="J11" s="227">
        <v>81</v>
      </c>
      <c r="K11" s="255">
        <f t="shared" si="1"/>
        <v>118</v>
      </c>
      <c r="L11" s="495"/>
    </row>
    <row r="12" spans="1:12" ht="11.25" customHeight="1">
      <c r="A12" s="10" t="s">
        <v>46</v>
      </c>
      <c r="B12" s="227">
        <v>310</v>
      </c>
      <c r="C12" s="227">
        <v>351</v>
      </c>
      <c r="D12" s="227">
        <v>58</v>
      </c>
      <c r="E12" s="227">
        <v>107</v>
      </c>
      <c r="F12" s="227">
        <f t="shared" si="0"/>
        <v>165</v>
      </c>
      <c r="G12" s="227">
        <v>91</v>
      </c>
      <c r="H12" s="227">
        <v>95</v>
      </c>
      <c r="I12" s="227">
        <v>202</v>
      </c>
      <c r="J12" s="227">
        <v>720</v>
      </c>
      <c r="K12" s="255">
        <f t="shared" si="1"/>
        <v>922</v>
      </c>
      <c r="L12" s="495"/>
    </row>
    <row r="13" spans="1:12" s="3" customFormat="1" ht="11.25" customHeight="1">
      <c r="A13" s="10" t="s">
        <v>47</v>
      </c>
      <c r="B13" s="227">
        <v>617</v>
      </c>
      <c r="C13" s="227">
        <v>234</v>
      </c>
      <c r="D13" s="227">
        <v>24</v>
      </c>
      <c r="E13" s="227">
        <v>19</v>
      </c>
      <c r="F13" s="227">
        <f t="shared" si="0"/>
        <v>43</v>
      </c>
      <c r="G13" s="227">
        <v>28</v>
      </c>
      <c r="H13" s="227">
        <v>163</v>
      </c>
      <c r="I13" s="227">
        <v>63</v>
      </c>
      <c r="J13" s="227">
        <v>43</v>
      </c>
      <c r="K13" s="255">
        <f t="shared" si="1"/>
        <v>106</v>
      </c>
      <c r="L13" s="495"/>
    </row>
    <row r="14" spans="1:12" ht="11.25" customHeight="1">
      <c r="A14" s="10" t="s">
        <v>48</v>
      </c>
      <c r="B14" s="227">
        <v>10159</v>
      </c>
      <c r="C14" s="227">
        <v>13800</v>
      </c>
      <c r="D14" s="227">
        <v>2368</v>
      </c>
      <c r="E14" s="227">
        <v>2531</v>
      </c>
      <c r="F14" s="227">
        <f t="shared" si="0"/>
        <v>4899</v>
      </c>
      <c r="G14" s="227">
        <v>3031</v>
      </c>
      <c r="H14" s="227">
        <v>5870</v>
      </c>
      <c r="I14" s="227">
        <v>2591</v>
      </c>
      <c r="J14" s="227">
        <v>2906</v>
      </c>
      <c r="K14" s="255">
        <f t="shared" si="1"/>
        <v>5497</v>
      </c>
      <c r="L14" s="495"/>
    </row>
    <row r="15" spans="1:12" ht="11.25" customHeight="1">
      <c r="A15" s="10" t="s">
        <v>49</v>
      </c>
      <c r="B15" s="227">
        <v>2966</v>
      </c>
      <c r="C15" s="227">
        <v>3119</v>
      </c>
      <c r="D15" s="227">
        <v>773</v>
      </c>
      <c r="E15" s="227">
        <v>808</v>
      </c>
      <c r="F15" s="227">
        <f t="shared" si="0"/>
        <v>1581</v>
      </c>
      <c r="G15" s="227">
        <v>789</v>
      </c>
      <c r="H15" s="227">
        <v>749</v>
      </c>
      <c r="I15" s="227">
        <v>682</v>
      </c>
      <c r="J15" s="227">
        <v>853</v>
      </c>
      <c r="K15" s="255">
        <f t="shared" si="1"/>
        <v>1535</v>
      </c>
      <c r="L15" s="495"/>
    </row>
    <row r="16" spans="1:12" ht="11.25" customHeight="1">
      <c r="A16" s="10" t="s">
        <v>171</v>
      </c>
      <c r="B16" s="227">
        <v>625</v>
      </c>
      <c r="C16" s="227">
        <v>251</v>
      </c>
      <c r="D16" s="227">
        <v>73</v>
      </c>
      <c r="E16" s="227">
        <v>53</v>
      </c>
      <c r="F16" s="227">
        <f t="shared" si="0"/>
        <v>126</v>
      </c>
      <c r="G16" s="227">
        <v>66</v>
      </c>
      <c r="H16" s="227">
        <v>59</v>
      </c>
      <c r="I16" s="227">
        <v>70</v>
      </c>
      <c r="J16" s="227">
        <v>83</v>
      </c>
      <c r="K16" s="255">
        <f t="shared" si="1"/>
        <v>153</v>
      </c>
      <c r="L16" s="495"/>
    </row>
    <row r="17" spans="1:12" ht="11.25" customHeight="1">
      <c r="A17" s="10" t="s">
        <v>50</v>
      </c>
      <c r="B17" s="227">
        <v>349</v>
      </c>
      <c r="C17" s="227">
        <v>540</v>
      </c>
      <c r="D17" s="227">
        <v>149</v>
      </c>
      <c r="E17" s="227">
        <v>71</v>
      </c>
      <c r="F17" s="227">
        <f t="shared" si="0"/>
        <v>220</v>
      </c>
      <c r="G17" s="227">
        <v>235</v>
      </c>
      <c r="H17" s="227">
        <v>85</v>
      </c>
      <c r="I17" s="227">
        <v>91</v>
      </c>
      <c r="J17" s="227">
        <v>120</v>
      </c>
      <c r="K17" s="255">
        <f t="shared" si="1"/>
        <v>211</v>
      </c>
      <c r="L17" s="495"/>
    </row>
    <row r="18" spans="1:12" ht="11.25" customHeight="1">
      <c r="A18" s="10" t="s">
        <v>131</v>
      </c>
      <c r="B18" s="227">
        <v>385</v>
      </c>
      <c r="C18" s="227">
        <v>241</v>
      </c>
      <c r="D18" s="227">
        <v>54</v>
      </c>
      <c r="E18" s="227">
        <v>32</v>
      </c>
      <c r="F18" s="227">
        <f t="shared" si="0"/>
        <v>86</v>
      </c>
      <c r="G18" s="227">
        <v>91</v>
      </c>
      <c r="H18" s="227">
        <v>64</v>
      </c>
      <c r="I18" s="227">
        <v>52</v>
      </c>
      <c r="J18" s="227">
        <v>50</v>
      </c>
      <c r="K18" s="255">
        <f t="shared" si="1"/>
        <v>102</v>
      </c>
      <c r="L18" s="495"/>
    </row>
    <row r="19" spans="1:12" ht="11.25" customHeight="1">
      <c r="A19" s="10" t="s">
        <v>51</v>
      </c>
      <c r="B19" s="227">
        <v>3269</v>
      </c>
      <c r="C19" s="227">
        <v>2727</v>
      </c>
      <c r="D19" s="227">
        <v>525</v>
      </c>
      <c r="E19" s="227">
        <v>720</v>
      </c>
      <c r="F19" s="227">
        <f t="shared" si="0"/>
        <v>1245</v>
      </c>
      <c r="G19" s="227">
        <v>655</v>
      </c>
      <c r="H19" s="227">
        <v>827</v>
      </c>
      <c r="I19" s="227">
        <v>579</v>
      </c>
      <c r="J19" s="227">
        <v>758</v>
      </c>
      <c r="K19" s="255">
        <f t="shared" si="1"/>
        <v>1337</v>
      </c>
      <c r="L19" s="495"/>
    </row>
    <row r="20" spans="1:12" ht="11.25" customHeight="1">
      <c r="A20" s="10" t="s">
        <v>52</v>
      </c>
      <c r="B20" s="227">
        <v>1089</v>
      </c>
      <c r="C20" s="227">
        <v>1370</v>
      </c>
      <c r="D20" s="227">
        <v>406</v>
      </c>
      <c r="E20" s="227">
        <v>308</v>
      </c>
      <c r="F20" s="227">
        <f t="shared" si="0"/>
        <v>714</v>
      </c>
      <c r="G20" s="227">
        <v>376</v>
      </c>
      <c r="H20" s="227">
        <v>280</v>
      </c>
      <c r="I20" s="227">
        <v>262</v>
      </c>
      <c r="J20" s="227">
        <v>506</v>
      </c>
      <c r="K20" s="255">
        <f t="shared" si="1"/>
        <v>768</v>
      </c>
      <c r="L20" s="495"/>
    </row>
    <row r="21" spans="1:12" ht="11.25" customHeight="1">
      <c r="A21" s="10" t="s">
        <v>188</v>
      </c>
      <c r="B21" s="227">
        <v>167</v>
      </c>
      <c r="C21" s="227">
        <v>141</v>
      </c>
      <c r="D21" s="227">
        <v>33</v>
      </c>
      <c r="E21" s="227">
        <v>34</v>
      </c>
      <c r="F21" s="227">
        <f t="shared" si="0"/>
        <v>67</v>
      </c>
      <c r="G21" s="227">
        <v>31</v>
      </c>
      <c r="H21" s="227">
        <v>43</v>
      </c>
      <c r="I21" s="227">
        <v>38</v>
      </c>
      <c r="J21" s="227">
        <v>42</v>
      </c>
      <c r="K21" s="255">
        <f t="shared" si="1"/>
        <v>80</v>
      </c>
      <c r="L21" s="495"/>
    </row>
    <row r="22" spans="1:12" ht="11.25" customHeight="1">
      <c r="A22" s="10" t="s">
        <v>53</v>
      </c>
      <c r="B22" s="227">
        <v>295</v>
      </c>
      <c r="C22" s="227">
        <v>130</v>
      </c>
      <c r="D22" s="227">
        <v>30</v>
      </c>
      <c r="E22" s="227">
        <v>25</v>
      </c>
      <c r="F22" s="227">
        <f t="shared" si="0"/>
        <v>55</v>
      </c>
      <c r="G22" s="227">
        <v>25</v>
      </c>
      <c r="H22" s="227">
        <v>50</v>
      </c>
      <c r="I22" s="227">
        <v>18</v>
      </c>
      <c r="J22" s="227">
        <v>39</v>
      </c>
      <c r="K22" s="255">
        <f t="shared" si="1"/>
        <v>57</v>
      </c>
      <c r="L22" s="495"/>
    </row>
    <row r="23" spans="1:12" ht="11.25" customHeight="1">
      <c r="A23" s="10" t="s">
        <v>60</v>
      </c>
      <c r="B23" s="227">
        <v>221</v>
      </c>
      <c r="C23" s="227">
        <v>50</v>
      </c>
      <c r="D23" s="227">
        <v>8</v>
      </c>
      <c r="E23" s="227">
        <v>1</v>
      </c>
      <c r="F23" s="227">
        <f t="shared" si="0"/>
        <v>9</v>
      </c>
      <c r="G23" s="227">
        <v>3</v>
      </c>
      <c r="H23" s="227">
        <v>38</v>
      </c>
      <c r="I23" s="227">
        <v>28</v>
      </c>
      <c r="J23" s="227">
        <v>65</v>
      </c>
      <c r="K23" s="255">
        <f t="shared" si="1"/>
        <v>93</v>
      </c>
      <c r="L23" s="495"/>
    </row>
    <row r="24" spans="1:12" ht="11.25" customHeight="1">
      <c r="A24" s="10" t="s">
        <v>54</v>
      </c>
      <c r="B24" s="227">
        <v>3759</v>
      </c>
      <c r="C24" s="227">
        <v>2825</v>
      </c>
      <c r="D24" s="227">
        <v>689</v>
      </c>
      <c r="E24" s="227">
        <v>766</v>
      </c>
      <c r="F24" s="227">
        <f t="shared" si="0"/>
        <v>1455</v>
      </c>
      <c r="G24" s="227">
        <v>699</v>
      </c>
      <c r="H24" s="227">
        <v>671</v>
      </c>
      <c r="I24" s="227">
        <v>654</v>
      </c>
      <c r="J24" s="227">
        <v>767</v>
      </c>
      <c r="K24" s="255">
        <f t="shared" si="1"/>
        <v>1421</v>
      </c>
      <c r="L24" s="495"/>
    </row>
    <row r="25" spans="1:12" ht="11.25" customHeight="1">
      <c r="A25" s="10" t="s">
        <v>55</v>
      </c>
      <c r="B25" s="227">
        <v>177</v>
      </c>
      <c r="C25" s="227">
        <v>309</v>
      </c>
      <c r="D25" s="227">
        <v>110</v>
      </c>
      <c r="E25" s="227">
        <v>119</v>
      </c>
      <c r="F25" s="227">
        <f t="shared" si="0"/>
        <v>229</v>
      </c>
      <c r="G25" s="227">
        <v>39</v>
      </c>
      <c r="H25" s="227">
        <v>41</v>
      </c>
      <c r="I25" s="227">
        <v>53</v>
      </c>
      <c r="J25" s="227">
        <v>59</v>
      </c>
      <c r="K25" s="255">
        <f t="shared" si="1"/>
        <v>112</v>
      </c>
      <c r="L25" s="495"/>
    </row>
    <row r="26" spans="1:12" ht="11.25" customHeight="1">
      <c r="A26" s="10" t="s">
        <v>132</v>
      </c>
      <c r="B26" s="227">
        <v>1452</v>
      </c>
      <c r="C26" s="227">
        <v>1109</v>
      </c>
      <c r="D26" s="227">
        <v>221</v>
      </c>
      <c r="E26" s="227">
        <v>275</v>
      </c>
      <c r="F26" s="227">
        <f t="shared" si="0"/>
        <v>496</v>
      </c>
      <c r="G26" s="227">
        <v>251</v>
      </c>
      <c r="H26" s="227">
        <v>362</v>
      </c>
      <c r="I26" s="227">
        <v>342</v>
      </c>
      <c r="J26" s="227">
        <v>349</v>
      </c>
      <c r="K26" s="255">
        <f t="shared" si="1"/>
        <v>691</v>
      </c>
      <c r="L26" s="495"/>
    </row>
    <row r="27" spans="1:12" ht="11.25" customHeight="1">
      <c r="A27" s="10" t="s">
        <v>133</v>
      </c>
      <c r="B27" s="227">
        <v>911</v>
      </c>
      <c r="C27" s="227">
        <v>1006</v>
      </c>
      <c r="D27" s="227">
        <v>293</v>
      </c>
      <c r="E27" s="227">
        <v>387</v>
      </c>
      <c r="F27" s="227">
        <f t="shared" si="0"/>
        <v>680</v>
      </c>
      <c r="G27" s="227">
        <v>164</v>
      </c>
      <c r="H27" s="227">
        <v>162</v>
      </c>
      <c r="I27" s="227">
        <v>135</v>
      </c>
      <c r="J27" s="227">
        <v>163</v>
      </c>
      <c r="K27" s="255">
        <f t="shared" si="1"/>
        <v>298</v>
      </c>
      <c r="L27" s="495"/>
    </row>
    <row r="28" spans="1:12" ht="11.25" customHeight="1">
      <c r="A28" s="10" t="s">
        <v>56</v>
      </c>
      <c r="B28" s="227">
        <v>2996</v>
      </c>
      <c r="C28" s="227">
        <v>2926</v>
      </c>
      <c r="D28" s="227">
        <v>678</v>
      </c>
      <c r="E28" s="227">
        <v>753</v>
      </c>
      <c r="F28" s="227">
        <f t="shared" si="0"/>
        <v>1431</v>
      </c>
      <c r="G28" s="227">
        <v>725</v>
      </c>
      <c r="H28" s="227">
        <v>770</v>
      </c>
      <c r="I28" s="227">
        <v>674</v>
      </c>
      <c r="J28" s="227">
        <v>690</v>
      </c>
      <c r="K28" s="255">
        <f t="shared" si="1"/>
        <v>1364</v>
      </c>
      <c r="L28" s="495"/>
    </row>
    <row r="29" spans="1:12" ht="11.25" customHeight="1">
      <c r="A29" s="10" t="s">
        <v>61</v>
      </c>
      <c r="B29" s="227">
        <v>300</v>
      </c>
      <c r="C29" s="227">
        <v>669</v>
      </c>
      <c r="D29" s="227">
        <f aca="true" t="shared" si="2" ref="D29:K29">D8-SUM(D9:D28)</f>
        <v>67</v>
      </c>
      <c r="E29" s="227">
        <f t="shared" si="2"/>
        <v>282</v>
      </c>
      <c r="F29" s="227">
        <f t="shared" si="2"/>
        <v>349</v>
      </c>
      <c r="G29" s="227">
        <f t="shared" si="2"/>
        <v>147</v>
      </c>
      <c r="H29" s="227">
        <f t="shared" si="2"/>
        <v>173</v>
      </c>
      <c r="I29" s="227">
        <f t="shared" si="2"/>
        <v>64</v>
      </c>
      <c r="J29" s="227">
        <f t="shared" si="2"/>
        <v>113</v>
      </c>
      <c r="K29" s="227">
        <f t="shared" si="2"/>
        <v>177</v>
      </c>
      <c r="L29" s="495"/>
    </row>
    <row r="30" spans="1:12" ht="12.75" customHeight="1">
      <c r="A30" s="15" t="s">
        <v>126</v>
      </c>
      <c r="B30" s="240">
        <v>71520</v>
      </c>
      <c r="C30" s="240">
        <v>58884</v>
      </c>
      <c r="D30" s="240">
        <v>12458</v>
      </c>
      <c r="E30" s="240">
        <v>13741</v>
      </c>
      <c r="F30" s="254">
        <f t="shared" si="0"/>
        <v>26199</v>
      </c>
      <c r="G30" s="240">
        <v>14932</v>
      </c>
      <c r="H30" s="240">
        <v>17753</v>
      </c>
      <c r="I30" s="240">
        <f>14779+186</f>
        <v>14965</v>
      </c>
      <c r="J30" s="240">
        <v>18292</v>
      </c>
      <c r="K30" s="229">
        <f t="shared" si="1"/>
        <v>33257</v>
      </c>
      <c r="L30" s="495"/>
    </row>
    <row r="31" spans="1:12" ht="11.25" customHeight="1">
      <c r="A31" s="10" t="s">
        <v>134</v>
      </c>
      <c r="B31" s="227">
        <v>15288</v>
      </c>
      <c r="C31" s="227">
        <v>14908</v>
      </c>
      <c r="D31" s="227">
        <v>2855</v>
      </c>
      <c r="E31" s="227">
        <v>3780</v>
      </c>
      <c r="F31" s="227">
        <f t="shared" si="0"/>
        <v>6635</v>
      </c>
      <c r="G31" s="227">
        <v>3543</v>
      </c>
      <c r="H31" s="227">
        <v>4730</v>
      </c>
      <c r="I31" s="227">
        <v>3360</v>
      </c>
      <c r="J31" s="227">
        <v>4480</v>
      </c>
      <c r="K31" s="255">
        <f t="shared" si="1"/>
        <v>7840</v>
      </c>
      <c r="L31" s="495"/>
    </row>
    <row r="32" spans="1:12" ht="15" customHeight="1">
      <c r="A32" s="10" t="s">
        <v>197</v>
      </c>
      <c r="B32" s="227">
        <v>535</v>
      </c>
      <c r="C32" s="227">
        <v>535</v>
      </c>
      <c r="D32" s="227">
        <v>119</v>
      </c>
      <c r="E32" s="227">
        <v>119</v>
      </c>
      <c r="F32" s="227">
        <f t="shared" si="0"/>
        <v>238</v>
      </c>
      <c r="G32" s="227">
        <v>123</v>
      </c>
      <c r="H32" s="227">
        <v>174</v>
      </c>
      <c r="I32" s="227">
        <v>111</v>
      </c>
      <c r="J32" s="227">
        <v>147</v>
      </c>
      <c r="K32" s="255">
        <f t="shared" si="1"/>
        <v>258</v>
      </c>
      <c r="L32" s="495"/>
    </row>
    <row r="33" spans="1:12" ht="11.25" customHeight="1">
      <c r="A33" s="10" t="s">
        <v>57</v>
      </c>
      <c r="B33" s="227">
        <v>31699</v>
      </c>
      <c r="C33" s="227">
        <v>22152</v>
      </c>
      <c r="D33" s="227">
        <v>4997</v>
      </c>
      <c r="E33" s="227">
        <v>4764</v>
      </c>
      <c r="F33" s="227">
        <f t="shared" si="0"/>
        <v>9761</v>
      </c>
      <c r="G33" s="227">
        <v>5767</v>
      </c>
      <c r="H33" s="227">
        <v>6624</v>
      </c>
      <c r="I33" s="227">
        <v>6422</v>
      </c>
      <c r="J33" s="227">
        <v>7951</v>
      </c>
      <c r="K33" s="255">
        <f t="shared" si="1"/>
        <v>14373</v>
      </c>
      <c r="L33" s="495"/>
    </row>
    <row r="34" spans="1:12" ht="11.25" customHeight="1">
      <c r="A34" s="10" t="s">
        <v>135</v>
      </c>
      <c r="B34" s="227">
        <v>3077</v>
      </c>
      <c r="C34" s="227">
        <v>2991</v>
      </c>
      <c r="D34" s="227">
        <v>600</v>
      </c>
      <c r="E34" s="227">
        <v>655</v>
      </c>
      <c r="F34" s="227">
        <f t="shared" si="0"/>
        <v>1255</v>
      </c>
      <c r="G34" s="227">
        <v>893</v>
      </c>
      <c r="H34" s="227">
        <v>843</v>
      </c>
      <c r="I34" s="227">
        <v>706</v>
      </c>
      <c r="J34" s="227">
        <v>629</v>
      </c>
      <c r="K34" s="255">
        <f t="shared" si="1"/>
        <v>1335</v>
      </c>
      <c r="L34" s="495"/>
    </row>
    <row r="35" spans="1:12" ht="11.25" customHeight="1">
      <c r="A35" s="10" t="s">
        <v>174</v>
      </c>
      <c r="B35" s="227">
        <v>125</v>
      </c>
      <c r="C35" s="227">
        <v>742</v>
      </c>
      <c r="D35" s="227">
        <v>13</v>
      </c>
      <c r="E35" s="227">
        <v>5</v>
      </c>
      <c r="F35" s="227">
        <f t="shared" si="0"/>
        <v>18</v>
      </c>
      <c r="G35" s="227">
        <v>286</v>
      </c>
      <c r="H35" s="227">
        <v>438</v>
      </c>
      <c r="I35" s="227">
        <v>212</v>
      </c>
      <c r="J35" s="227">
        <v>49</v>
      </c>
      <c r="K35" s="255">
        <f t="shared" si="1"/>
        <v>261</v>
      </c>
      <c r="L35" s="495"/>
    </row>
    <row r="36" spans="1:12" ht="11.25" customHeight="1">
      <c r="A36" s="10" t="s">
        <v>136</v>
      </c>
      <c r="B36" s="227">
        <v>5221</v>
      </c>
      <c r="C36" s="227">
        <v>3823</v>
      </c>
      <c r="D36" s="227">
        <v>823</v>
      </c>
      <c r="E36" s="227">
        <v>952</v>
      </c>
      <c r="F36" s="227">
        <f t="shared" si="0"/>
        <v>1775</v>
      </c>
      <c r="G36" s="227">
        <v>983</v>
      </c>
      <c r="H36" s="227">
        <v>1065</v>
      </c>
      <c r="I36" s="227">
        <v>923</v>
      </c>
      <c r="J36" s="227">
        <v>1338</v>
      </c>
      <c r="K36" s="255">
        <f t="shared" si="1"/>
        <v>2261</v>
      </c>
      <c r="L36" s="495"/>
    </row>
    <row r="37" spans="1:12" ht="11.25" customHeight="1">
      <c r="A37" s="10" t="s">
        <v>137</v>
      </c>
      <c r="B37" s="227">
        <v>2155</v>
      </c>
      <c r="C37" s="227">
        <v>1441</v>
      </c>
      <c r="D37" s="227">
        <v>278</v>
      </c>
      <c r="E37" s="227">
        <v>387</v>
      </c>
      <c r="F37" s="227">
        <f t="shared" si="0"/>
        <v>665</v>
      </c>
      <c r="G37" s="227">
        <v>345</v>
      </c>
      <c r="H37" s="227">
        <v>431</v>
      </c>
      <c r="I37" s="227">
        <v>353</v>
      </c>
      <c r="J37" s="227">
        <v>391</v>
      </c>
      <c r="K37" s="255">
        <f t="shared" si="1"/>
        <v>744</v>
      </c>
      <c r="L37" s="495"/>
    </row>
    <row r="38" spans="1:12" ht="11.25" customHeight="1">
      <c r="A38" s="10" t="s">
        <v>58</v>
      </c>
      <c r="B38" s="227">
        <v>3422</v>
      </c>
      <c r="C38" s="227">
        <v>3425</v>
      </c>
      <c r="D38" s="227">
        <v>868</v>
      </c>
      <c r="E38" s="227">
        <v>795</v>
      </c>
      <c r="F38" s="227">
        <f t="shared" si="0"/>
        <v>1663</v>
      </c>
      <c r="G38" s="227">
        <v>823</v>
      </c>
      <c r="H38" s="227">
        <v>939</v>
      </c>
      <c r="I38" s="227">
        <v>776</v>
      </c>
      <c r="J38" s="227">
        <v>962</v>
      </c>
      <c r="K38" s="255">
        <f t="shared" si="1"/>
        <v>1738</v>
      </c>
      <c r="L38" s="495"/>
    </row>
    <row r="39" spans="1:12" ht="11.25" customHeight="1">
      <c r="A39" s="10" t="s">
        <v>224</v>
      </c>
      <c r="B39" s="227">
        <v>35</v>
      </c>
      <c r="C39" s="227">
        <v>22</v>
      </c>
      <c r="D39" s="227">
        <v>7</v>
      </c>
      <c r="E39" s="227">
        <v>3</v>
      </c>
      <c r="F39" s="227">
        <f t="shared" si="0"/>
        <v>10</v>
      </c>
      <c r="G39" s="227">
        <v>8</v>
      </c>
      <c r="H39" s="227">
        <v>4</v>
      </c>
      <c r="I39" s="227">
        <v>4</v>
      </c>
      <c r="J39" s="227">
        <v>4</v>
      </c>
      <c r="K39" s="255">
        <f t="shared" si="1"/>
        <v>8</v>
      </c>
      <c r="L39" s="495"/>
    </row>
    <row r="40" spans="1:12" ht="11.25" customHeight="1">
      <c r="A40" s="10" t="s">
        <v>59</v>
      </c>
      <c r="B40" s="227">
        <v>1497</v>
      </c>
      <c r="C40" s="227">
        <v>964</v>
      </c>
      <c r="D40" s="227">
        <v>211</v>
      </c>
      <c r="E40" s="227">
        <v>282</v>
      </c>
      <c r="F40" s="227">
        <f t="shared" si="0"/>
        <v>493</v>
      </c>
      <c r="G40" s="227">
        <v>248</v>
      </c>
      <c r="H40" s="227">
        <v>223</v>
      </c>
      <c r="I40" s="227">
        <v>252</v>
      </c>
      <c r="J40" s="227">
        <v>367</v>
      </c>
      <c r="K40" s="255">
        <f t="shared" si="1"/>
        <v>619</v>
      </c>
      <c r="L40" s="495"/>
    </row>
    <row r="41" spans="1:12" ht="11.25" customHeight="1">
      <c r="A41" s="10" t="s">
        <v>138</v>
      </c>
      <c r="B41" s="227">
        <v>565</v>
      </c>
      <c r="C41" s="227">
        <v>119</v>
      </c>
      <c r="D41" s="227">
        <v>24</v>
      </c>
      <c r="E41" s="227">
        <v>37</v>
      </c>
      <c r="F41" s="227">
        <f t="shared" si="0"/>
        <v>61</v>
      </c>
      <c r="G41" s="227">
        <v>35</v>
      </c>
      <c r="H41" s="227">
        <v>23</v>
      </c>
      <c r="I41" s="227">
        <v>50</v>
      </c>
      <c r="J41" s="227">
        <v>23</v>
      </c>
      <c r="K41" s="255">
        <f t="shared" si="1"/>
        <v>73</v>
      </c>
      <c r="L41" s="136"/>
    </row>
    <row r="42" spans="1:12" ht="11.25" customHeight="1">
      <c r="A42" s="11" t="s">
        <v>139</v>
      </c>
      <c r="B42" s="241">
        <v>637</v>
      </c>
      <c r="C42" s="241">
        <v>85</v>
      </c>
      <c r="D42" s="241">
        <v>27</v>
      </c>
      <c r="E42" s="241">
        <v>17</v>
      </c>
      <c r="F42" s="241">
        <f t="shared" si="0"/>
        <v>44</v>
      </c>
      <c r="G42" s="241">
        <v>26</v>
      </c>
      <c r="H42" s="241">
        <v>15</v>
      </c>
      <c r="I42" s="241">
        <v>12</v>
      </c>
      <c r="J42" s="241">
        <v>27</v>
      </c>
      <c r="K42" s="256">
        <f t="shared" si="1"/>
        <v>39</v>
      </c>
      <c r="L42" s="136"/>
    </row>
    <row r="43" spans="1:3" ht="16.5" customHeight="1">
      <c r="A43" s="79" t="s">
        <v>196</v>
      </c>
      <c r="B43" s="54"/>
      <c r="C43" s="54"/>
    </row>
    <row r="44" spans="1:3" ht="16.5" customHeight="1">
      <c r="A44" s="79" t="s">
        <v>187</v>
      </c>
      <c r="B44" s="54"/>
      <c r="C44" s="54"/>
    </row>
    <row r="45" ht="15.75">
      <c r="A45" s="27" t="s">
        <v>189</v>
      </c>
    </row>
  </sheetData>
  <sheetProtection/>
  <mergeCells count="6">
    <mergeCell ref="L1:L40"/>
    <mergeCell ref="A5:A6"/>
    <mergeCell ref="B5:B6"/>
    <mergeCell ref="C5:C6"/>
    <mergeCell ref="I5:K5"/>
    <mergeCell ref="D5:H5"/>
  </mergeCells>
  <printOptions/>
  <pageMargins left="0.75" right="0" top="0.49" bottom="0.25" header="0.87" footer="0.3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L4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31.28125" style="14" customWidth="1"/>
    <col min="2" max="3" width="10.421875" style="14" customWidth="1"/>
    <col min="4" max="11" width="9.28125" style="1" customWidth="1"/>
    <col min="12" max="12" width="7.7109375" style="14" customWidth="1"/>
    <col min="13" max="16384" width="9.140625" style="14" customWidth="1"/>
  </cols>
  <sheetData>
    <row r="1" spans="1:12" ht="18.75" customHeight="1">
      <c r="A1" s="21" t="s">
        <v>408</v>
      </c>
      <c r="B1" s="3"/>
      <c r="C1" s="3"/>
      <c r="D1" s="37"/>
      <c r="E1" s="37"/>
      <c r="F1" s="37"/>
      <c r="G1" s="37"/>
      <c r="H1" s="37"/>
      <c r="I1" s="37"/>
      <c r="J1" s="37"/>
      <c r="K1" s="37"/>
      <c r="L1" s="568" t="s">
        <v>315</v>
      </c>
    </row>
    <row r="2" spans="1:12" ht="13.5" customHeight="1">
      <c r="A2" s="4"/>
      <c r="B2" s="3"/>
      <c r="C2" s="3"/>
      <c r="E2" s="215"/>
      <c r="F2" s="215"/>
      <c r="G2" s="215"/>
      <c r="H2" s="215"/>
      <c r="I2" s="28"/>
      <c r="J2" s="28"/>
      <c r="K2" s="28" t="s">
        <v>32</v>
      </c>
      <c r="L2" s="568"/>
    </row>
    <row r="3" spans="1:12" ht="7.5" customHeight="1">
      <c r="A3" s="9"/>
      <c r="B3" s="3"/>
      <c r="C3" s="3"/>
      <c r="D3" s="65"/>
      <c r="E3" s="65"/>
      <c r="F3" s="65"/>
      <c r="G3" s="65"/>
      <c r="H3" s="65"/>
      <c r="I3" s="65"/>
      <c r="J3" s="65"/>
      <c r="K3" s="65"/>
      <c r="L3" s="568"/>
    </row>
    <row r="4" spans="1:12" ht="14.25" customHeight="1">
      <c r="A4" s="566" t="s">
        <v>34</v>
      </c>
      <c r="B4" s="542" t="s">
        <v>258</v>
      </c>
      <c r="C4" s="488" t="s">
        <v>237</v>
      </c>
      <c r="D4" s="563" t="s">
        <v>238</v>
      </c>
      <c r="E4" s="564"/>
      <c r="F4" s="564"/>
      <c r="G4" s="564"/>
      <c r="H4" s="565"/>
      <c r="I4" s="544" t="s">
        <v>400</v>
      </c>
      <c r="J4" s="545"/>
      <c r="K4" s="546"/>
      <c r="L4" s="568"/>
    </row>
    <row r="5" spans="1:12" ht="14.25" customHeight="1">
      <c r="A5" s="567"/>
      <c r="B5" s="561"/>
      <c r="C5" s="489"/>
      <c r="D5" s="23" t="s">
        <v>121</v>
      </c>
      <c r="E5" s="29" t="s">
        <v>123</v>
      </c>
      <c r="F5" s="483" t="s">
        <v>412</v>
      </c>
      <c r="G5" s="64" t="s">
        <v>2</v>
      </c>
      <c r="H5" s="64" t="s">
        <v>3</v>
      </c>
      <c r="I5" s="23" t="s">
        <v>121</v>
      </c>
      <c r="J5" s="29" t="s">
        <v>123</v>
      </c>
      <c r="K5" s="483" t="s">
        <v>412</v>
      </c>
      <c r="L5" s="568"/>
    </row>
    <row r="6" spans="1:12" ht="12" customHeight="1">
      <c r="A6" s="39" t="s">
        <v>316</v>
      </c>
      <c r="B6" s="158"/>
      <c r="C6" s="158"/>
      <c r="D6" s="159"/>
      <c r="E6" s="159"/>
      <c r="F6" s="159"/>
      <c r="G6" s="159"/>
      <c r="H6" s="159"/>
      <c r="I6" s="159"/>
      <c r="J6" s="159"/>
      <c r="K6" s="159"/>
      <c r="L6" s="568"/>
    </row>
    <row r="7" spans="1:12" ht="12" customHeight="1">
      <c r="A7" s="10" t="s">
        <v>317</v>
      </c>
      <c r="B7" s="227">
        <v>1098</v>
      </c>
      <c r="C7" s="227">
        <v>992</v>
      </c>
      <c r="D7" s="227">
        <v>204</v>
      </c>
      <c r="E7" s="227">
        <v>247</v>
      </c>
      <c r="F7" s="227">
        <f>D7+E7</f>
        <v>451</v>
      </c>
      <c r="G7" s="227">
        <v>256</v>
      </c>
      <c r="H7" s="227">
        <v>285</v>
      </c>
      <c r="I7" s="227">
        <v>230</v>
      </c>
      <c r="J7" s="227">
        <v>275</v>
      </c>
      <c r="K7" s="227">
        <f>I7+J7</f>
        <v>505</v>
      </c>
      <c r="L7" s="568"/>
    </row>
    <row r="8" spans="1:12" ht="12" customHeight="1">
      <c r="A8" s="10" t="s">
        <v>318</v>
      </c>
      <c r="B8" s="227">
        <v>3122</v>
      </c>
      <c r="C8" s="227">
        <v>3120</v>
      </c>
      <c r="D8" s="227">
        <v>614</v>
      </c>
      <c r="E8" s="227">
        <v>861</v>
      </c>
      <c r="F8" s="227">
        <f>D8+E8</f>
        <v>1475</v>
      </c>
      <c r="G8" s="227">
        <v>707</v>
      </c>
      <c r="H8" s="227">
        <v>938</v>
      </c>
      <c r="I8" s="227">
        <v>648</v>
      </c>
      <c r="J8" s="227">
        <v>850</v>
      </c>
      <c r="K8" s="227">
        <f>I8+J8</f>
        <v>1498</v>
      </c>
      <c r="L8" s="568"/>
    </row>
    <row r="9" spans="1:12" ht="12" customHeight="1">
      <c r="A9" s="10" t="s">
        <v>319</v>
      </c>
      <c r="B9" s="227">
        <v>576</v>
      </c>
      <c r="C9" s="227">
        <v>803</v>
      </c>
      <c r="D9" s="227">
        <v>198</v>
      </c>
      <c r="E9" s="227">
        <v>340</v>
      </c>
      <c r="F9" s="227">
        <f>D9+E9</f>
        <v>538</v>
      </c>
      <c r="G9" s="227">
        <v>153</v>
      </c>
      <c r="H9" s="227">
        <v>112</v>
      </c>
      <c r="I9" s="227">
        <v>172</v>
      </c>
      <c r="J9" s="227">
        <v>196</v>
      </c>
      <c r="K9" s="227">
        <f>I9+J9</f>
        <v>368</v>
      </c>
      <c r="L9" s="568"/>
    </row>
    <row r="10" spans="1:12" ht="12" customHeight="1">
      <c r="A10" s="10" t="s">
        <v>320</v>
      </c>
      <c r="B10" s="227">
        <v>286</v>
      </c>
      <c r="C10" s="227">
        <v>687</v>
      </c>
      <c r="D10" s="227">
        <v>126</v>
      </c>
      <c r="E10" s="227">
        <v>53</v>
      </c>
      <c r="F10" s="227">
        <f>D10+E10</f>
        <v>179</v>
      </c>
      <c r="G10" s="227">
        <v>140</v>
      </c>
      <c r="H10" s="227">
        <v>368</v>
      </c>
      <c r="I10" s="227">
        <v>46</v>
      </c>
      <c r="J10" s="227">
        <v>76</v>
      </c>
      <c r="K10" s="227">
        <f>I10+J10</f>
        <v>122</v>
      </c>
      <c r="L10" s="568"/>
    </row>
    <row r="11" spans="1:12" ht="12" customHeight="1">
      <c r="A11" s="10" t="s">
        <v>61</v>
      </c>
      <c r="B11" s="227">
        <v>2182</v>
      </c>
      <c r="C11" s="227">
        <v>2075</v>
      </c>
      <c r="D11" s="227">
        <f>'Table 13'!D30-SUM('Table 13'!D31:D42)-SUM('Table 13 cont''d'!D7:D10)</f>
        <v>494</v>
      </c>
      <c r="E11" s="227">
        <f>'Table 13'!E30-SUM('Table 13'!E31:E42)-SUM(E7:E10)</f>
        <v>444</v>
      </c>
      <c r="F11" s="227">
        <f>'Table 13'!F30-SUM('Table 13'!F31:F42)-SUM(F7:F10)</f>
        <v>938</v>
      </c>
      <c r="G11" s="227">
        <f>'Table 13'!G30-SUM('Table 13'!G31:G42)-SUM(G7:G10)</f>
        <v>596</v>
      </c>
      <c r="H11" s="227">
        <f>'Table 13'!H30-SUM('Table 13'!H31:H42)-SUM(H7:H10)</f>
        <v>541</v>
      </c>
      <c r="I11" s="227">
        <f>'Table 13'!I30-SUM('Table 13'!I31:I42)-SUM(I7:I10)</f>
        <v>688</v>
      </c>
      <c r="J11" s="227">
        <f>'Table 13'!J30-SUM('Table 13'!J31:J42)-SUM(J7:J10)</f>
        <v>527</v>
      </c>
      <c r="K11" s="227">
        <f>'Table 13'!K30-SUM('Table 13'!K31:K42)-SUM(K7:K10)</f>
        <v>1215</v>
      </c>
      <c r="L11" s="568"/>
    </row>
    <row r="12" spans="1:12" ht="12" customHeight="1">
      <c r="A12" s="15" t="s">
        <v>127</v>
      </c>
      <c r="B12" s="240">
        <v>16986</v>
      </c>
      <c r="C12" s="240">
        <v>14816</v>
      </c>
      <c r="D12" s="240">
        <v>3508</v>
      </c>
      <c r="E12" s="240">
        <v>4016</v>
      </c>
      <c r="F12" s="240">
        <f>D12+E12</f>
        <v>7524</v>
      </c>
      <c r="G12" s="240">
        <v>3190</v>
      </c>
      <c r="H12" s="240">
        <v>4102</v>
      </c>
      <c r="I12" s="240">
        <v>3699</v>
      </c>
      <c r="J12" s="240">
        <v>3844</v>
      </c>
      <c r="K12" s="240">
        <f>I12+J12</f>
        <v>7543</v>
      </c>
      <c r="L12" s="568"/>
    </row>
    <row r="13" spans="1:12" ht="12" customHeight="1">
      <c r="A13" s="10" t="s">
        <v>321</v>
      </c>
      <c r="B13" s="227">
        <v>144</v>
      </c>
      <c r="C13" s="227">
        <v>122</v>
      </c>
      <c r="D13" s="227">
        <v>31</v>
      </c>
      <c r="E13" s="227">
        <v>56</v>
      </c>
      <c r="F13" s="227">
        <f aca="true" t="shared" si="0" ref="F13:F41">D13+E13</f>
        <v>87</v>
      </c>
      <c r="G13" s="227">
        <v>9</v>
      </c>
      <c r="H13" s="227">
        <v>26</v>
      </c>
      <c r="I13" s="227">
        <v>17</v>
      </c>
      <c r="J13" s="227">
        <v>10</v>
      </c>
      <c r="K13" s="227">
        <f aca="true" t="shared" si="1" ref="K13:K41">I13+J13</f>
        <v>27</v>
      </c>
      <c r="L13" s="568"/>
    </row>
    <row r="14" spans="1:12" ht="12" customHeight="1">
      <c r="A14" s="10" t="s">
        <v>322</v>
      </c>
      <c r="B14" s="227">
        <v>131</v>
      </c>
      <c r="C14" s="227">
        <v>19</v>
      </c>
      <c r="D14" s="227">
        <v>3</v>
      </c>
      <c r="E14" s="227">
        <v>1</v>
      </c>
      <c r="F14" s="227">
        <f t="shared" si="0"/>
        <v>4</v>
      </c>
      <c r="G14" s="227">
        <v>7</v>
      </c>
      <c r="H14" s="227">
        <v>8</v>
      </c>
      <c r="I14" s="227">
        <v>6</v>
      </c>
      <c r="J14" s="227">
        <v>3</v>
      </c>
      <c r="K14" s="227">
        <f t="shared" si="1"/>
        <v>9</v>
      </c>
      <c r="L14" s="568"/>
    </row>
    <row r="15" spans="1:12" ht="12" customHeight="1">
      <c r="A15" s="10" t="s">
        <v>323</v>
      </c>
      <c r="B15" s="227">
        <v>961</v>
      </c>
      <c r="C15" s="227">
        <v>833</v>
      </c>
      <c r="D15" s="227">
        <v>173</v>
      </c>
      <c r="E15" s="227">
        <v>161</v>
      </c>
      <c r="F15" s="227">
        <f t="shared" si="0"/>
        <v>334</v>
      </c>
      <c r="G15" s="227">
        <v>263</v>
      </c>
      <c r="H15" s="227">
        <v>236</v>
      </c>
      <c r="I15" s="227">
        <v>177</v>
      </c>
      <c r="J15" s="227">
        <v>114</v>
      </c>
      <c r="K15" s="227">
        <f t="shared" si="1"/>
        <v>291</v>
      </c>
      <c r="L15" s="568"/>
    </row>
    <row r="16" spans="1:12" ht="12" customHeight="1">
      <c r="A16" s="10" t="s">
        <v>324</v>
      </c>
      <c r="B16" s="227">
        <v>395</v>
      </c>
      <c r="C16" s="242">
        <v>0</v>
      </c>
      <c r="D16" s="242">
        <v>0</v>
      </c>
      <c r="E16" s="242">
        <v>0</v>
      </c>
      <c r="F16" s="242">
        <f t="shared" si="0"/>
        <v>0</v>
      </c>
      <c r="G16" s="242">
        <v>0</v>
      </c>
      <c r="H16" s="242">
        <v>0</v>
      </c>
      <c r="I16" s="242">
        <v>0</v>
      </c>
      <c r="J16" s="242">
        <v>0</v>
      </c>
      <c r="K16" s="242">
        <f t="shared" si="1"/>
        <v>0</v>
      </c>
      <c r="L16" s="568"/>
    </row>
    <row r="17" spans="1:12" ht="12" customHeight="1">
      <c r="A17" s="10" t="s">
        <v>325</v>
      </c>
      <c r="B17" s="227">
        <v>213</v>
      </c>
      <c r="C17" s="227">
        <v>4</v>
      </c>
      <c r="D17" s="242">
        <v>0</v>
      </c>
      <c r="E17" s="227">
        <v>2</v>
      </c>
      <c r="F17" s="227">
        <f t="shared" si="0"/>
        <v>2</v>
      </c>
      <c r="G17" s="227">
        <v>2</v>
      </c>
      <c r="H17" s="242">
        <v>0</v>
      </c>
      <c r="I17" s="242">
        <v>0</v>
      </c>
      <c r="J17" s="227">
        <v>67</v>
      </c>
      <c r="K17" s="227">
        <f t="shared" si="1"/>
        <v>67</v>
      </c>
      <c r="L17" s="568"/>
    </row>
    <row r="18" spans="1:12" ht="12" customHeight="1">
      <c r="A18" s="10" t="s">
        <v>326</v>
      </c>
      <c r="B18" s="227">
        <v>1038</v>
      </c>
      <c r="C18" s="227">
        <v>1089</v>
      </c>
      <c r="D18" s="227">
        <v>241</v>
      </c>
      <c r="E18" s="227">
        <v>484</v>
      </c>
      <c r="F18" s="227">
        <f t="shared" si="0"/>
        <v>725</v>
      </c>
      <c r="G18" s="227">
        <v>82</v>
      </c>
      <c r="H18" s="227">
        <v>282</v>
      </c>
      <c r="I18" s="227">
        <v>268</v>
      </c>
      <c r="J18" s="227">
        <v>394</v>
      </c>
      <c r="K18" s="227">
        <f t="shared" si="1"/>
        <v>662</v>
      </c>
      <c r="L18" s="568"/>
    </row>
    <row r="19" spans="1:12" ht="12" customHeight="1">
      <c r="A19" s="10" t="s">
        <v>327</v>
      </c>
      <c r="B19" s="227">
        <v>657</v>
      </c>
      <c r="C19" s="227">
        <v>543</v>
      </c>
      <c r="D19" s="227">
        <v>128</v>
      </c>
      <c r="E19" s="227">
        <v>158</v>
      </c>
      <c r="F19" s="227">
        <f t="shared" si="0"/>
        <v>286</v>
      </c>
      <c r="G19" s="227">
        <v>134</v>
      </c>
      <c r="H19" s="227">
        <v>123</v>
      </c>
      <c r="I19" s="227">
        <v>108</v>
      </c>
      <c r="J19" s="227">
        <v>167</v>
      </c>
      <c r="K19" s="227">
        <f t="shared" si="1"/>
        <v>275</v>
      </c>
      <c r="L19" s="568"/>
    </row>
    <row r="20" spans="1:12" ht="12" customHeight="1">
      <c r="A20" s="10" t="s">
        <v>328</v>
      </c>
      <c r="B20" s="227">
        <v>62</v>
      </c>
      <c r="C20" s="227">
        <v>54</v>
      </c>
      <c r="D20" s="227">
        <v>27</v>
      </c>
      <c r="E20" s="227">
        <v>27</v>
      </c>
      <c r="F20" s="227">
        <f t="shared" si="0"/>
        <v>54</v>
      </c>
      <c r="G20" s="242">
        <v>0</v>
      </c>
      <c r="H20" s="242">
        <v>0</v>
      </c>
      <c r="I20" s="242">
        <v>0</v>
      </c>
      <c r="J20" s="227">
        <v>26</v>
      </c>
      <c r="K20" s="242">
        <f t="shared" si="1"/>
        <v>26</v>
      </c>
      <c r="L20" s="568"/>
    </row>
    <row r="21" spans="1:12" ht="12" customHeight="1">
      <c r="A21" s="10" t="s">
        <v>329</v>
      </c>
      <c r="B21" s="227">
        <v>295</v>
      </c>
      <c r="C21" s="227">
        <v>175</v>
      </c>
      <c r="D21" s="227">
        <v>30</v>
      </c>
      <c r="E21" s="227">
        <v>54</v>
      </c>
      <c r="F21" s="227">
        <f t="shared" si="0"/>
        <v>84</v>
      </c>
      <c r="G21" s="227">
        <v>29</v>
      </c>
      <c r="H21" s="227">
        <v>62</v>
      </c>
      <c r="I21" s="227">
        <v>34</v>
      </c>
      <c r="J21" s="227">
        <v>57</v>
      </c>
      <c r="K21" s="227">
        <f t="shared" si="1"/>
        <v>91</v>
      </c>
      <c r="L21" s="568"/>
    </row>
    <row r="22" spans="1:12" ht="12" customHeight="1">
      <c r="A22" s="10" t="s">
        <v>330</v>
      </c>
      <c r="B22" s="227">
        <v>190</v>
      </c>
      <c r="C22" s="227">
        <v>268</v>
      </c>
      <c r="D22" s="227">
        <v>170</v>
      </c>
      <c r="E22" s="227">
        <v>23</v>
      </c>
      <c r="F22" s="227">
        <f t="shared" si="0"/>
        <v>193</v>
      </c>
      <c r="G22" s="227">
        <v>28</v>
      </c>
      <c r="H22" s="227">
        <v>47</v>
      </c>
      <c r="I22" s="227">
        <v>88</v>
      </c>
      <c r="J22" s="227">
        <v>9</v>
      </c>
      <c r="K22" s="227">
        <f t="shared" si="1"/>
        <v>97</v>
      </c>
      <c r="L22" s="568"/>
    </row>
    <row r="23" spans="1:12" ht="12" customHeight="1">
      <c r="A23" s="10" t="s">
        <v>331</v>
      </c>
      <c r="B23" s="227">
        <v>119</v>
      </c>
      <c r="C23" s="227">
        <v>151</v>
      </c>
      <c r="D23" s="227">
        <v>17</v>
      </c>
      <c r="E23" s="227">
        <v>30</v>
      </c>
      <c r="F23" s="227">
        <f t="shared" si="0"/>
        <v>47</v>
      </c>
      <c r="G23" s="227">
        <v>61</v>
      </c>
      <c r="H23" s="227">
        <v>43</v>
      </c>
      <c r="I23" s="227">
        <v>18</v>
      </c>
      <c r="J23" s="227">
        <v>28</v>
      </c>
      <c r="K23" s="227">
        <f t="shared" si="1"/>
        <v>46</v>
      </c>
      <c r="L23" s="568"/>
    </row>
    <row r="24" spans="1:12" ht="12" customHeight="1">
      <c r="A24" s="10" t="s">
        <v>332</v>
      </c>
      <c r="B24" s="227">
        <v>576</v>
      </c>
      <c r="C24" s="227">
        <v>144</v>
      </c>
      <c r="D24" s="227">
        <v>92</v>
      </c>
      <c r="E24" s="227">
        <v>28</v>
      </c>
      <c r="F24" s="227">
        <f t="shared" si="0"/>
        <v>120</v>
      </c>
      <c r="G24" s="227">
        <v>15</v>
      </c>
      <c r="H24" s="227">
        <v>9</v>
      </c>
      <c r="I24" s="250">
        <v>76</v>
      </c>
      <c r="J24" s="250">
        <v>57</v>
      </c>
      <c r="K24" s="250">
        <f t="shared" si="1"/>
        <v>133</v>
      </c>
      <c r="L24" s="568"/>
    </row>
    <row r="25" spans="1:12" ht="12" customHeight="1">
      <c r="A25" s="10" t="s">
        <v>333</v>
      </c>
      <c r="B25" s="227">
        <v>10723</v>
      </c>
      <c r="C25" s="227">
        <v>10237</v>
      </c>
      <c r="D25" s="227">
        <v>2349</v>
      </c>
      <c r="E25" s="227">
        <v>2788</v>
      </c>
      <c r="F25" s="227">
        <f t="shared" si="0"/>
        <v>5137</v>
      </c>
      <c r="G25" s="227">
        <v>2316</v>
      </c>
      <c r="H25" s="227">
        <v>2784</v>
      </c>
      <c r="I25" s="227">
        <v>2652</v>
      </c>
      <c r="J25" s="227">
        <v>2685</v>
      </c>
      <c r="K25" s="227">
        <f t="shared" si="1"/>
        <v>5337</v>
      </c>
      <c r="L25" s="568"/>
    </row>
    <row r="26" spans="1:12" ht="12" customHeight="1">
      <c r="A26" s="10" t="s">
        <v>334</v>
      </c>
      <c r="B26" s="227">
        <v>299</v>
      </c>
      <c r="C26" s="227">
        <v>306</v>
      </c>
      <c r="D26" s="227">
        <v>114</v>
      </c>
      <c r="E26" s="227">
        <v>60</v>
      </c>
      <c r="F26" s="227">
        <f t="shared" si="0"/>
        <v>174</v>
      </c>
      <c r="G26" s="227">
        <v>54</v>
      </c>
      <c r="H26" s="227">
        <v>78</v>
      </c>
      <c r="I26" s="227">
        <v>62</v>
      </c>
      <c r="J26" s="227">
        <v>44</v>
      </c>
      <c r="K26" s="227">
        <f t="shared" si="1"/>
        <v>106</v>
      </c>
      <c r="L26" s="568"/>
    </row>
    <row r="27" spans="1:12" ht="12" customHeight="1">
      <c r="A27" s="10" t="s">
        <v>335</v>
      </c>
      <c r="B27" s="227">
        <v>129</v>
      </c>
      <c r="C27" s="227">
        <v>32</v>
      </c>
      <c r="D27" s="227">
        <v>4</v>
      </c>
      <c r="E27" s="227">
        <v>10</v>
      </c>
      <c r="F27" s="227">
        <f t="shared" si="0"/>
        <v>14</v>
      </c>
      <c r="G27" s="227">
        <v>7</v>
      </c>
      <c r="H27" s="227">
        <v>11</v>
      </c>
      <c r="I27" s="227">
        <v>13</v>
      </c>
      <c r="J27" s="227">
        <v>1</v>
      </c>
      <c r="K27" s="227">
        <f t="shared" si="1"/>
        <v>14</v>
      </c>
      <c r="L27" s="568"/>
    </row>
    <row r="28" spans="1:12" ht="12" customHeight="1">
      <c r="A28" s="160" t="s">
        <v>336</v>
      </c>
      <c r="B28" s="227">
        <v>226</v>
      </c>
      <c r="C28" s="227">
        <v>235</v>
      </c>
      <c r="D28" s="227">
        <v>44</v>
      </c>
      <c r="E28" s="242">
        <v>0</v>
      </c>
      <c r="F28" s="242">
        <f t="shared" si="0"/>
        <v>44</v>
      </c>
      <c r="G28" s="242">
        <v>0</v>
      </c>
      <c r="H28" s="227">
        <v>191</v>
      </c>
      <c r="I28" s="227">
        <v>72</v>
      </c>
      <c r="J28" s="227">
        <v>7</v>
      </c>
      <c r="K28" s="227">
        <f t="shared" si="1"/>
        <v>79</v>
      </c>
      <c r="L28" s="568"/>
    </row>
    <row r="29" spans="1:12" ht="12" customHeight="1">
      <c r="A29" s="10" t="s">
        <v>337</v>
      </c>
      <c r="B29" s="227">
        <v>125</v>
      </c>
      <c r="C29" s="227">
        <v>130</v>
      </c>
      <c r="D29" s="227">
        <v>4</v>
      </c>
      <c r="E29" s="227">
        <v>1</v>
      </c>
      <c r="F29" s="227">
        <f t="shared" si="0"/>
        <v>5</v>
      </c>
      <c r="G29" s="265">
        <v>45</v>
      </c>
      <c r="H29" s="227">
        <v>80</v>
      </c>
      <c r="I29" s="227">
        <v>22</v>
      </c>
      <c r="J29" s="227">
        <v>1</v>
      </c>
      <c r="K29" s="227">
        <f t="shared" si="1"/>
        <v>23</v>
      </c>
      <c r="L29" s="568"/>
    </row>
    <row r="30" spans="1:12" ht="11.25" customHeight="1">
      <c r="A30" s="10" t="s">
        <v>61</v>
      </c>
      <c r="B30" s="227">
        <v>703</v>
      </c>
      <c r="C30" s="227">
        <v>474</v>
      </c>
      <c r="D30" s="227">
        <f aca="true" t="shared" si="2" ref="D30:K30">D12-SUM(D13:D29)</f>
        <v>81</v>
      </c>
      <c r="E30" s="227">
        <f t="shared" si="2"/>
        <v>133</v>
      </c>
      <c r="F30" s="227">
        <f t="shared" si="2"/>
        <v>214</v>
      </c>
      <c r="G30" s="227">
        <f t="shared" si="2"/>
        <v>138</v>
      </c>
      <c r="H30" s="227">
        <f t="shared" si="2"/>
        <v>122</v>
      </c>
      <c r="I30" s="227">
        <f t="shared" si="2"/>
        <v>86</v>
      </c>
      <c r="J30" s="227">
        <f t="shared" si="2"/>
        <v>174</v>
      </c>
      <c r="K30" s="227">
        <f t="shared" si="2"/>
        <v>260</v>
      </c>
      <c r="L30" s="568"/>
    </row>
    <row r="31" spans="1:12" ht="12" customHeight="1">
      <c r="A31" s="15" t="s">
        <v>128</v>
      </c>
      <c r="B31" s="240">
        <v>6737</v>
      </c>
      <c r="C31" s="240">
        <v>5874</v>
      </c>
      <c r="D31" s="240">
        <v>1276</v>
      </c>
      <c r="E31" s="240">
        <v>1424</v>
      </c>
      <c r="F31" s="240">
        <f t="shared" si="0"/>
        <v>2700</v>
      </c>
      <c r="G31" s="240">
        <v>1601</v>
      </c>
      <c r="H31" s="240">
        <v>1573</v>
      </c>
      <c r="I31" s="240">
        <v>1705</v>
      </c>
      <c r="J31" s="240">
        <v>1547</v>
      </c>
      <c r="K31" s="240">
        <f t="shared" si="1"/>
        <v>3252</v>
      </c>
      <c r="L31" s="568"/>
    </row>
    <row r="32" spans="1:12" ht="12" customHeight="1">
      <c r="A32" s="10" t="s">
        <v>338</v>
      </c>
      <c r="B32" s="227">
        <v>2121</v>
      </c>
      <c r="C32" s="227">
        <v>1772</v>
      </c>
      <c r="D32" s="227">
        <v>335</v>
      </c>
      <c r="E32" s="227">
        <v>376</v>
      </c>
      <c r="F32" s="227">
        <f t="shared" si="0"/>
        <v>711</v>
      </c>
      <c r="G32" s="227">
        <v>516</v>
      </c>
      <c r="H32" s="227">
        <v>545</v>
      </c>
      <c r="I32" s="227">
        <v>549</v>
      </c>
      <c r="J32" s="227">
        <v>375</v>
      </c>
      <c r="K32" s="227">
        <f t="shared" si="1"/>
        <v>924</v>
      </c>
      <c r="L32" s="568"/>
    </row>
    <row r="33" spans="1:12" ht="12" customHeight="1">
      <c r="A33" s="10" t="s">
        <v>339</v>
      </c>
      <c r="B33" s="227">
        <v>502</v>
      </c>
      <c r="C33" s="227">
        <v>587</v>
      </c>
      <c r="D33" s="227">
        <v>45</v>
      </c>
      <c r="E33" s="227">
        <v>332</v>
      </c>
      <c r="F33" s="227">
        <f t="shared" si="0"/>
        <v>377</v>
      </c>
      <c r="G33" s="227">
        <v>106</v>
      </c>
      <c r="H33" s="227">
        <v>104</v>
      </c>
      <c r="I33" s="227">
        <v>71</v>
      </c>
      <c r="J33" s="227">
        <v>76</v>
      </c>
      <c r="K33" s="227">
        <f t="shared" si="1"/>
        <v>147</v>
      </c>
      <c r="L33" s="568"/>
    </row>
    <row r="34" spans="1:12" ht="12" customHeight="1">
      <c r="A34" s="10" t="s">
        <v>340</v>
      </c>
      <c r="B34" s="227">
        <v>225</v>
      </c>
      <c r="C34" s="227">
        <v>334</v>
      </c>
      <c r="D34" s="227">
        <v>96</v>
      </c>
      <c r="E34" s="227">
        <v>77</v>
      </c>
      <c r="F34" s="227">
        <f t="shared" si="0"/>
        <v>173</v>
      </c>
      <c r="G34" s="227">
        <v>78</v>
      </c>
      <c r="H34" s="227">
        <v>83</v>
      </c>
      <c r="I34" s="227">
        <v>109</v>
      </c>
      <c r="J34" s="227">
        <v>138</v>
      </c>
      <c r="K34" s="227">
        <f t="shared" si="1"/>
        <v>247</v>
      </c>
      <c r="L34" s="568"/>
    </row>
    <row r="35" spans="1:12" ht="12" customHeight="1">
      <c r="A35" s="10" t="s">
        <v>341</v>
      </c>
      <c r="B35" s="227">
        <v>68</v>
      </c>
      <c r="C35" s="227">
        <v>46</v>
      </c>
      <c r="D35" s="227">
        <v>5</v>
      </c>
      <c r="E35" s="227">
        <v>19</v>
      </c>
      <c r="F35" s="227">
        <f t="shared" si="0"/>
        <v>24</v>
      </c>
      <c r="G35" s="227">
        <v>8</v>
      </c>
      <c r="H35" s="227">
        <v>14</v>
      </c>
      <c r="I35" s="227">
        <v>7</v>
      </c>
      <c r="J35" s="227">
        <v>12</v>
      </c>
      <c r="K35" s="227">
        <f t="shared" si="1"/>
        <v>19</v>
      </c>
      <c r="L35" s="568"/>
    </row>
    <row r="36" spans="1:12" ht="12" customHeight="1">
      <c r="A36" s="10" t="s">
        <v>342</v>
      </c>
      <c r="B36" s="227">
        <v>96</v>
      </c>
      <c r="C36" s="227">
        <v>74</v>
      </c>
      <c r="D36" s="227">
        <v>15</v>
      </c>
      <c r="E36" s="227">
        <v>14</v>
      </c>
      <c r="F36" s="227">
        <f t="shared" si="0"/>
        <v>29</v>
      </c>
      <c r="G36" s="227">
        <v>22</v>
      </c>
      <c r="H36" s="227">
        <v>23</v>
      </c>
      <c r="I36" s="227">
        <v>23</v>
      </c>
      <c r="J36" s="227">
        <v>16</v>
      </c>
      <c r="K36" s="227">
        <f t="shared" si="1"/>
        <v>39</v>
      </c>
      <c r="L36" s="568"/>
    </row>
    <row r="37" spans="1:12" ht="12" customHeight="1">
      <c r="A37" s="10" t="s">
        <v>343</v>
      </c>
      <c r="B37" s="227">
        <v>2990</v>
      </c>
      <c r="C37" s="227">
        <v>2570</v>
      </c>
      <c r="D37" s="227">
        <v>708</v>
      </c>
      <c r="E37" s="227">
        <v>509</v>
      </c>
      <c r="F37" s="227">
        <f t="shared" si="0"/>
        <v>1217</v>
      </c>
      <c r="G37" s="227">
        <v>698</v>
      </c>
      <c r="H37" s="227">
        <v>655</v>
      </c>
      <c r="I37" s="227">
        <v>844</v>
      </c>
      <c r="J37" s="227">
        <v>861</v>
      </c>
      <c r="K37" s="227">
        <f t="shared" si="1"/>
        <v>1705</v>
      </c>
      <c r="L37" s="568"/>
    </row>
    <row r="38" spans="1:12" ht="12" customHeight="1">
      <c r="A38" s="10" t="s">
        <v>61</v>
      </c>
      <c r="B38" s="227">
        <v>735</v>
      </c>
      <c r="C38" s="227">
        <v>491</v>
      </c>
      <c r="D38" s="227">
        <f aca="true" t="shared" si="3" ref="D38:J38">D31-SUM(D32:D37)</f>
        <v>72</v>
      </c>
      <c r="E38" s="227">
        <f t="shared" si="3"/>
        <v>97</v>
      </c>
      <c r="F38" s="227">
        <f t="shared" si="3"/>
        <v>169</v>
      </c>
      <c r="G38" s="227">
        <f t="shared" si="3"/>
        <v>173</v>
      </c>
      <c r="H38" s="227">
        <f t="shared" si="3"/>
        <v>149</v>
      </c>
      <c r="I38" s="227">
        <f t="shared" si="3"/>
        <v>102</v>
      </c>
      <c r="J38" s="227">
        <f t="shared" si="3"/>
        <v>69</v>
      </c>
      <c r="K38" s="227">
        <f>K31-SUM(K32:K37)</f>
        <v>171</v>
      </c>
      <c r="L38" s="568"/>
    </row>
    <row r="39" spans="1:12" ht="12" customHeight="1">
      <c r="A39" s="15" t="s">
        <v>129</v>
      </c>
      <c r="B39" s="240">
        <v>4760</v>
      </c>
      <c r="C39" s="240">
        <v>4753</v>
      </c>
      <c r="D39" s="240">
        <v>1134</v>
      </c>
      <c r="E39" s="240">
        <v>1337</v>
      </c>
      <c r="F39" s="240">
        <f t="shared" si="0"/>
        <v>2471</v>
      </c>
      <c r="G39" s="240">
        <v>1248</v>
      </c>
      <c r="H39" s="240">
        <v>1034</v>
      </c>
      <c r="I39" s="240">
        <v>1401</v>
      </c>
      <c r="J39" s="240">
        <v>1488</v>
      </c>
      <c r="K39" s="240">
        <f t="shared" si="1"/>
        <v>2889</v>
      </c>
      <c r="L39" s="568"/>
    </row>
    <row r="40" spans="1:12" ht="11.25" customHeight="1">
      <c r="A40" s="10" t="s">
        <v>344</v>
      </c>
      <c r="B40" s="227">
        <v>3201</v>
      </c>
      <c r="C40" s="227">
        <v>3344</v>
      </c>
      <c r="D40" s="227">
        <v>754</v>
      </c>
      <c r="E40" s="227">
        <v>994</v>
      </c>
      <c r="F40" s="227">
        <f t="shared" si="0"/>
        <v>1748</v>
      </c>
      <c r="G40" s="227">
        <v>880</v>
      </c>
      <c r="H40" s="227">
        <v>716</v>
      </c>
      <c r="I40" s="227">
        <v>967</v>
      </c>
      <c r="J40" s="227">
        <v>1036</v>
      </c>
      <c r="K40" s="227">
        <f t="shared" si="1"/>
        <v>2003</v>
      </c>
      <c r="L40" s="568"/>
    </row>
    <row r="41" spans="1:12" ht="12" customHeight="1">
      <c r="A41" s="10" t="s">
        <v>345</v>
      </c>
      <c r="B41" s="227">
        <v>1515</v>
      </c>
      <c r="C41" s="227">
        <v>1377</v>
      </c>
      <c r="D41" s="227">
        <v>359</v>
      </c>
      <c r="E41" s="227">
        <v>334</v>
      </c>
      <c r="F41" s="227">
        <f t="shared" si="0"/>
        <v>693</v>
      </c>
      <c r="G41" s="227">
        <v>366</v>
      </c>
      <c r="H41" s="227">
        <v>318</v>
      </c>
      <c r="I41" s="227">
        <v>434</v>
      </c>
      <c r="J41" s="227">
        <v>452</v>
      </c>
      <c r="K41" s="227">
        <f t="shared" si="1"/>
        <v>886</v>
      </c>
      <c r="L41" s="568"/>
    </row>
    <row r="42" spans="1:12" ht="12" customHeight="1">
      <c r="A42" s="11" t="s">
        <v>61</v>
      </c>
      <c r="B42" s="241">
        <v>44</v>
      </c>
      <c r="C42" s="241">
        <v>32</v>
      </c>
      <c r="D42" s="241">
        <f>D39-D40-D41</f>
        <v>21</v>
      </c>
      <c r="E42" s="241">
        <f>E39-E40-E41</f>
        <v>9</v>
      </c>
      <c r="F42" s="241">
        <f>F39-F40-F41</f>
        <v>30</v>
      </c>
      <c r="G42" s="241">
        <f>G39-G40-G41</f>
        <v>2</v>
      </c>
      <c r="H42" s="243">
        <f>H39-H40-H41</f>
        <v>0</v>
      </c>
      <c r="I42" s="243">
        <v>0</v>
      </c>
      <c r="J42" s="243">
        <v>0</v>
      </c>
      <c r="K42" s="243">
        <f>K39-K40-K41</f>
        <v>0</v>
      </c>
      <c r="L42" s="568"/>
    </row>
    <row r="43" spans="1:12" ht="17.25" customHeight="1">
      <c r="A43" s="79" t="s">
        <v>346</v>
      </c>
      <c r="B43" s="54"/>
      <c r="C43" s="54"/>
      <c r="L43" s="568"/>
    </row>
    <row r="44" spans="1:12" ht="17.25" customHeight="1">
      <c r="A44" s="79" t="s">
        <v>347</v>
      </c>
      <c r="L44" s="157"/>
    </row>
  </sheetData>
  <sheetProtection/>
  <mergeCells count="6">
    <mergeCell ref="L1:L43"/>
    <mergeCell ref="A4:A5"/>
    <mergeCell ref="B4:B5"/>
    <mergeCell ref="C4:C5"/>
    <mergeCell ref="I4:K4"/>
    <mergeCell ref="D4:H4"/>
  </mergeCells>
  <printOptions/>
  <pageMargins left="0.75" right="0" top="0.43" bottom="0.1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23"/>
  <sheetViews>
    <sheetView zoomScalePageLayoutView="0" workbookViewId="0" topLeftCell="A1">
      <selection activeCell="G10" sqref="G10"/>
    </sheetView>
  </sheetViews>
  <sheetFormatPr defaultColWidth="8.8515625" defaultRowHeight="12.75"/>
  <cols>
    <col min="1" max="1" width="5.7109375" style="55" customWidth="1"/>
    <col min="2" max="2" width="21.140625" style="55" customWidth="1"/>
    <col min="3" max="3" width="10.7109375" style="55" customWidth="1"/>
    <col min="4" max="4" width="10.57421875" style="55" customWidth="1"/>
    <col min="5" max="12" width="10.57421875" style="61" customWidth="1"/>
    <col min="13" max="13" width="6.7109375" style="55" customWidth="1"/>
    <col min="14" max="16384" width="8.8515625" style="55" customWidth="1"/>
  </cols>
  <sheetData>
    <row r="1" spans="1:13" ht="18" customHeight="1">
      <c r="A1" s="496" t="s">
        <v>148</v>
      </c>
      <c r="B1" s="496"/>
      <c r="C1" s="496"/>
      <c r="D1" s="496"/>
      <c r="E1" s="496"/>
      <c r="F1" s="55"/>
      <c r="G1" s="55"/>
      <c r="H1" s="55"/>
      <c r="I1" s="55"/>
      <c r="J1" s="55"/>
      <c r="K1" s="55"/>
      <c r="L1" s="55"/>
      <c r="M1" s="495" t="s">
        <v>232</v>
      </c>
    </row>
    <row r="2" ht="12.75">
      <c r="M2" s="495"/>
    </row>
    <row r="3" spans="1:13" ht="22.5" customHeight="1">
      <c r="A3" s="77" t="s">
        <v>394</v>
      </c>
      <c r="B3" s="77"/>
      <c r="C3" s="77"/>
      <c r="D3" s="77"/>
      <c r="M3" s="495"/>
    </row>
    <row r="4" ht="21.75" customHeight="1">
      <c r="M4" s="495"/>
    </row>
    <row r="5" spans="1:13" ht="24.75" customHeight="1">
      <c r="A5" s="117"/>
      <c r="B5" s="118"/>
      <c r="C5" s="488" t="s">
        <v>256</v>
      </c>
      <c r="D5" s="488" t="s">
        <v>237</v>
      </c>
      <c r="E5" s="492" t="s">
        <v>237</v>
      </c>
      <c r="F5" s="493"/>
      <c r="G5" s="493"/>
      <c r="H5" s="493"/>
      <c r="I5" s="494"/>
      <c r="J5" s="492" t="s">
        <v>392</v>
      </c>
      <c r="K5" s="493"/>
      <c r="L5" s="494"/>
      <c r="M5" s="495"/>
    </row>
    <row r="6" spans="1:13" ht="24.75" customHeight="1">
      <c r="A6" s="57"/>
      <c r="B6" s="119"/>
      <c r="C6" s="489"/>
      <c r="D6" s="489"/>
      <c r="E6" s="53" t="s">
        <v>0</v>
      </c>
      <c r="F6" s="64" t="s">
        <v>1</v>
      </c>
      <c r="G6" s="474" t="s">
        <v>412</v>
      </c>
      <c r="H6" s="64" t="s">
        <v>2</v>
      </c>
      <c r="I6" s="64" t="s">
        <v>3</v>
      </c>
      <c r="J6" s="46" t="s">
        <v>0</v>
      </c>
      <c r="K6" s="46" t="s">
        <v>1</v>
      </c>
      <c r="L6" s="475" t="s">
        <v>412</v>
      </c>
      <c r="M6" s="495"/>
    </row>
    <row r="7" spans="1:13" ht="24.75" customHeight="1">
      <c r="A7" s="57"/>
      <c r="B7" s="213" t="s">
        <v>149</v>
      </c>
      <c r="C7" s="120"/>
      <c r="D7" s="120"/>
      <c r="E7" s="121"/>
      <c r="F7" s="121"/>
      <c r="G7" s="121"/>
      <c r="H7" s="121"/>
      <c r="I7" s="121"/>
      <c r="J7" s="121"/>
      <c r="K7" s="121"/>
      <c r="L7" s="121"/>
      <c r="M7" s="495"/>
    </row>
    <row r="8" spans="1:13" ht="24.75" customHeight="1">
      <c r="A8" s="57"/>
      <c r="B8" s="122"/>
      <c r="C8" s="123"/>
      <c r="D8" s="123"/>
      <c r="E8" s="104"/>
      <c r="F8" s="104"/>
      <c r="G8" s="104"/>
      <c r="H8" s="104"/>
      <c r="I8" s="104"/>
      <c r="J8" s="104"/>
      <c r="K8" s="104"/>
      <c r="L8" s="104"/>
      <c r="M8" s="495"/>
    </row>
    <row r="9" spans="1:13" ht="24.75" customHeight="1">
      <c r="A9" s="57"/>
      <c r="B9" s="122" t="s">
        <v>172</v>
      </c>
      <c r="C9" s="476">
        <v>5166</v>
      </c>
      <c r="D9" s="476">
        <v>5837</v>
      </c>
      <c r="E9" s="211">
        <v>1293</v>
      </c>
      <c r="F9" s="211">
        <v>1257</v>
      </c>
      <c r="G9" s="476">
        <f>E9+F9</f>
        <v>2550</v>
      </c>
      <c r="H9" s="211">
        <v>1669</v>
      </c>
      <c r="I9" s="211">
        <v>1618</v>
      </c>
      <c r="J9" s="211">
        <v>1335</v>
      </c>
      <c r="K9" s="211">
        <v>1239</v>
      </c>
      <c r="L9" s="476">
        <f>J9+K9</f>
        <v>2574</v>
      </c>
      <c r="M9" s="495"/>
    </row>
    <row r="10" spans="1:13" ht="24.75" customHeight="1">
      <c r="A10" s="57"/>
      <c r="B10" s="122"/>
      <c r="C10" s="104"/>
      <c r="D10" s="104"/>
      <c r="E10" s="124"/>
      <c r="F10" s="124"/>
      <c r="G10" s="124"/>
      <c r="H10" s="124"/>
      <c r="I10" s="124"/>
      <c r="J10" s="124"/>
      <c r="K10" s="124"/>
      <c r="L10" s="124"/>
      <c r="M10" s="495"/>
    </row>
    <row r="11" spans="1:13" ht="24.75" customHeight="1">
      <c r="A11" s="57"/>
      <c r="B11" s="122" t="s">
        <v>150</v>
      </c>
      <c r="C11" s="476">
        <v>78445</v>
      </c>
      <c r="D11" s="476">
        <v>105476</v>
      </c>
      <c r="E11" s="211">
        <v>16953</v>
      </c>
      <c r="F11" s="211">
        <v>22080</v>
      </c>
      <c r="G11" s="476">
        <f>E11+F11</f>
        <v>39033</v>
      </c>
      <c r="H11" s="211">
        <v>36134</v>
      </c>
      <c r="I11" s="211">
        <v>30309</v>
      </c>
      <c r="J11" s="211">
        <v>25599</v>
      </c>
      <c r="K11" s="211">
        <v>18655</v>
      </c>
      <c r="L11" s="476">
        <f>J11+K11</f>
        <v>44254</v>
      </c>
      <c r="M11" s="495"/>
    </row>
    <row r="12" spans="1:13" ht="24.75" customHeight="1">
      <c r="A12" s="57"/>
      <c r="B12" s="122"/>
      <c r="C12" s="104"/>
      <c r="D12" s="104"/>
      <c r="E12" s="124"/>
      <c r="F12" s="124"/>
      <c r="G12" s="124"/>
      <c r="H12" s="124"/>
      <c r="I12" s="124"/>
      <c r="J12" s="124"/>
      <c r="K12" s="124"/>
      <c r="L12" s="124"/>
      <c r="M12" s="495"/>
    </row>
    <row r="13" spans="1:13" ht="24.75" customHeight="1">
      <c r="A13" s="57"/>
      <c r="B13" s="122"/>
      <c r="C13" s="464"/>
      <c r="D13" s="464"/>
      <c r="E13" s="125"/>
      <c r="F13" s="125"/>
      <c r="G13" s="125"/>
      <c r="H13" s="125"/>
      <c r="I13" s="125"/>
      <c r="J13" s="125"/>
      <c r="K13" s="125"/>
      <c r="L13" s="125"/>
      <c r="M13" s="495"/>
    </row>
    <row r="14" spans="1:13" ht="24.75" customHeight="1">
      <c r="A14" s="57"/>
      <c r="B14" s="122"/>
      <c r="C14" s="87"/>
      <c r="D14" s="87"/>
      <c r="E14" s="126"/>
      <c r="F14" s="126"/>
      <c r="G14" s="126"/>
      <c r="H14" s="126"/>
      <c r="I14" s="126"/>
      <c r="J14" s="126"/>
      <c r="K14" s="126"/>
      <c r="L14" s="126"/>
      <c r="M14" s="495"/>
    </row>
    <row r="15" spans="1:13" ht="24.75" customHeight="1">
      <c r="A15" s="57"/>
      <c r="B15" s="213" t="s">
        <v>168</v>
      </c>
      <c r="C15" s="209"/>
      <c r="D15" s="209"/>
      <c r="E15" s="124"/>
      <c r="F15" s="124"/>
      <c r="G15" s="124"/>
      <c r="H15" s="124"/>
      <c r="I15" s="124"/>
      <c r="J15" s="124"/>
      <c r="K15" s="124"/>
      <c r="L15" s="124"/>
      <c r="M15" s="495"/>
    </row>
    <row r="16" spans="1:13" ht="24.75" customHeight="1">
      <c r="A16" s="57"/>
      <c r="B16" s="119"/>
      <c r="C16" s="323"/>
      <c r="D16" s="104"/>
      <c r="E16" s="124"/>
      <c r="F16" s="124"/>
      <c r="G16" s="124"/>
      <c r="H16" s="124"/>
      <c r="I16" s="124"/>
      <c r="J16" s="124"/>
      <c r="K16" s="124"/>
      <c r="L16" s="124"/>
      <c r="M16" s="495"/>
    </row>
    <row r="17" spans="1:13" ht="24.75" customHeight="1">
      <c r="A17" s="57"/>
      <c r="B17" s="119" t="s">
        <v>173</v>
      </c>
      <c r="C17" s="476">
        <v>8754</v>
      </c>
      <c r="D17" s="476">
        <v>7326</v>
      </c>
      <c r="E17" s="211">
        <v>1628</v>
      </c>
      <c r="F17" s="211">
        <v>1742</v>
      </c>
      <c r="G17" s="476">
        <f>E17+F17</f>
        <v>3370</v>
      </c>
      <c r="H17" s="211">
        <v>1742</v>
      </c>
      <c r="I17" s="211">
        <v>1912</v>
      </c>
      <c r="J17" s="211">
        <v>1898</v>
      </c>
      <c r="K17" s="211">
        <v>1660</v>
      </c>
      <c r="L17" s="476">
        <f>J17+K17</f>
        <v>3558</v>
      </c>
      <c r="M17" s="495"/>
    </row>
    <row r="18" spans="1:13" ht="24.75" customHeight="1">
      <c r="A18" s="57"/>
      <c r="B18" s="119"/>
      <c r="C18" s="477"/>
      <c r="D18" s="476"/>
      <c r="E18" s="124"/>
      <c r="F18" s="124"/>
      <c r="G18" s="124"/>
      <c r="H18" s="124"/>
      <c r="I18" s="124"/>
      <c r="J18" s="124"/>
      <c r="K18" s="124"/>
      <c r="L18" s="124"/>
      <c r="M18" s="495"/>
    </row>
    <row r="19" spans="1:13" ht="24.75" customHeight="1">
      <c r="A19" s="57"/>
      <c r="B19" s="119" t="s">
        <v>150</v>
      </c>
      <c r="C19" s="476">
        <v>95230</v>
      </c>
      <c r="D19" s="476">
        <v>94749</v>
      </c>
      <c r="E19" s="211">
        <v>16429</v>
      </c>
      <c r="F19" s="211">
        <v>19557</v>
      </c>
      <c r="G19" s="476">
        <f>E19+F19</f>
        <v>35986</v>
      </c>
      <c r="H19" s="211">
        <v>19557</v>
      </c>
      <c r="I19" s="211">
        <v>27693</v>
      </c>
      <c r="J19" s="211">
        <v>31783</v>
      </c>
      <c r="K19" s="211">
        <v>30541</v>
      </c>
      <c r="L19" s="476">
        <f>J19+K19</f>
        <v>62324</v>
      </c>
      <c r="M19" s="495"/>
    </row>
    <row r="20" spans="1:13" ht="18" customHeight="1">
      <c r="A20" s="127"/>
      <c r="B20" s="128"/>
      <c r="C20" s="210"/>
      <c r="D20" s="212"/>
      <c r="E20" s="129"/>
      <c r="F20" s="129"/>
      <c r="G20" s="129"/>
      <c r="H20" s="129"/>
      <c r="I20" s="129"/>
      <c r="J20" s="129"/>
      <c r="K20" s="129"/>
      <c r="L20" s="129"/>
      <c r="M20" s="495"/>
    </row>
    <row r="21" spans="1:13" ht="18.75" customHeight="1">
      <c r="A21" s="78" t="s">
        <v>194</v>
      </c>
      <c r="B21" s="78"/>
      <c r="C21" s="130"/>
      <c r="D21" s="130"/>
      <c r="E21" s="131"/>
      <c r="F21" s="131"/>
      <c r="G21" s="131"/>
      <c r="H21" s="131"/>
      <c r="I21" s="131"/>
      <c r="J21" s="131"/>
      <c r="K21" s="131"/>
      <c r="L21" s="131"/>
      <c r="M21" s="495"/>
    </row>
    <row r="22" spans="1:13" ht="18.75" customHeight="1">
      <c r="A22" s="78" t="s">
        <v>186</v>
      </c>
      <c r="B22" s="78"/>
      <c r="C22" s="130"/>
      <c r="D22" s="130"/>
      <c r="E22" s="131"/>
      <c r="F22" s="131"/>
      <c r="G22" s="131"/>
      <c r="H22" s="131"/>
      <c r="I22" s="131"/>
      <c r="J22" s="131"/>
      <c r="K22" s="131"/>
      <c r="L22" s="131"/>
      <c r="M22" s="495"/>
    </row>
    <row r="23" spans="1:13" ht="12.75">
      <c r="A23" s="55" t="s">
        <v>190</v>
      </c>
      <c r="M23" s="495"/>
    </row>
    <row r="29" ht="12" customHeight="1"/>
  </sheetData>
  <sheetProtection/>
  <mergeCells count="6">
    <mergeCell ref="M1:M23"/>
    <mergeCell ref="C5:C6"/>
    <mergeCell ref="A1:E1"/>
    <mergeCell ref="D5:D6"/>
    <mergeCell ref="J5:L5"/>
    <mergeCell ref="E5:I5"/>
  </mergeCells>
  <printOptions/>
  <pageMargins left="0.65" right="0.25" top="0.46" bottom="0.37" header="0.33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K5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9.7109375" style="0" customWidth="1"/>
    <col min="2" max="3" width="14.421875" style="0" customWidth="1"/>
    <col min="4" max="9" width="14.421875" style="1" customWidth="1"/>
    <col min="10" max="10" width="6.8515625" style="0" customWidth="1"/>
    <col min="11" max="11" width="11.00390625" style="0" bestFit="1" customWidth="1"/>
  </cols>
  <sheetData>
    <row r="1" spans="1:10" ht="18.75" customHeight="1">
      <c r="A1" s="113" t="s">
        <v>438</v>
      </c>
      <c r="B1" s="113"/>
      <c r="C1" s="113"/>
      <c r="D1" s="84"/>
      <c r="E1" s="84"/>
      <c r="F1" s="84"/>
      <c r="G1" s="84"/>
      <c r="H1" s="84"/>
      <c r="I1" s="84"/>
      <c r="J1" s="495" t="s">
        <v>225</v>
      </c>
    </row>
    <row r="2" spans="1:10" ht="12.75">
      <c r="A2" s="51"/>
      <c r="B2" s="44"/>
      <c r="C2" s="44"/>
      <c r="D2" s="576"/>
      <c r="E2" s="576"/>
      <c r="F2" s="36"/>
      <c r="G2" s="262" t="s">
        <v>410</v>
      </c>
      <c r="H2" s="36"/>
      <c r="I2" s="36"/>
      <c r="J2" s="504"/>
    </row>
    <row r="3" spans="1:10" ht="3.75" customHeight="1">
      <c r="A3" s="51"/>
      <c r="B3" s="44"/>
      <c r="C3" s="44"/>
      <c r="D3" s="166"/>
      <c r="E3" s="166"/>
      <c r="F3" s="166"/>
      <c r="G3" s="166"/>
      <c r="H3" s="166"/>
      <c r="I3" s="166"/>
      <c r="J3" s="504"/>
    </row>
    <row r="4" spans="1:10" ht="14.25" customHeight="1">
      <c r="A4" s="571" t="s">
        <v>67</v>
      </c>
      <c r="B4" s="529" t="s">
        <v>237</v>
      </c>
      <c r="C4" s="530"/>
      <c r="D4" s="562" t="s">
        <v>400</v>
      </c>
      <c r="E4" s="562"/>
      <c r="F4" s="562"/>
      <c r="G4" s="562"/>
      <c r="H4" s="562"/>
      <c r="I4" s="562"/>
      <c r="J4" s="504"/>
    </row>
    <row r="5" spans="1:10" ht="12.75">
      <c r="A5" s="572"/>
      <c r="B5" s="574"/>
      <c r="C5" s="575"/>
      <c r="D5" s="569" t="s">
        <v>0</v>
      </c>
      <c r="E5" s="570"/>
      <c r="F5" s="569" t="s">
        <v>1</v>
      </c>
      <c r="G5" s="570"/>
      <c r="H5" s="563" t="s">
        <v>412</v>
      </c>
      <c r="I5" s="565"/>
      <c r="J5" s="504"/>
    </row>
    <row r="6" spans="1:10" ht="33.75" customHeight="1">
      <c r="A6" s="573"/>
      <c r="B6" s="35" t="s">
        <v>144</v>
      </c>
      <c r="C6" s="35" t="s">
        <v>198</v>
      </c>
      <c r="D6" s="35" t="s">
        <v>68</v>
      </c>
      <c r="E6" s="35" t="s">
        <v>198</v>
      </c>
      <c r="F6" s="259" t="s">
        <v>68</v>
      </c>
      <c r="G6" s="35" t="s">
        <v>198</v>
      </c>
      <c r="H6" s="258" t="s">
        <v>68</v>
      </c>
      <c r="I6" s="35" t="s">
        <v>198</v>
      </c>
      <c r="J6" s="504"/>
    </row>
    <row r="7" spans="1:11" s="1" customFormat="1" ht="15" customHeight="1">
      <c r="A7" s="189" t="s">
        <v>69</v>
      </c>
      <c r="B7" s="155">
        <v>13589864</v>
      </c>
      <c r="C7" s="155">
        <v>8061249</v>
      </c>
      <c r="D7" s="260">
        <v>3456657</v>
      </c>
      <c r="E7" s="183">
        <v>1818023</v>
      </c>
      <c r="F7" s="276">
        <v>3616421</v>
      </c>
      <c r="G7" s="183">
        <v>2165115</v>
      </c>
      <c r="H7" s="267">
        <f>D7+F7</f>
        <v>7073078</v>
      </c>
      <c r="I7" s="183">
        <f>E7+G7</f>
        <v>3983138</v>
      </c>
      <c r="J7" s="504"/>
      <c r="K7" s="170"/>
    </row>
    <row r="8" spans="1:10" ht="15" customHeight="1">
      <c r="A8" s="187" t="s">
        <v>153</v>
      </c>
      <c r="B8" s="171">
        <v>4</v>
      </c>
      <c r="C8" s="172">
        <v>0</v>
      </c>
      <c r="D8" s="116">
        <v>5</v>
      </c>
      <c r="E8" s="172">
        <v>0</v>
      </c>
      <c r="F8" s="172">
        <v>0</v>
      </c>
      <c r="G8" s="218">
        <v>0</v>
      </c>
      <c r="H8" s="269">
        <f>D8+F8</f>
        <v>5</v>
      </c>
      <c r="I8" s="218">
        <v>0</v>
      </c>
      <c r="J8" s="504"/>
    </row>
    <row r="9" spans="1:10" ht="15" customHeight="1">
      <c r="A9" s="187" t="s">
        <v>154</v>
      </c>
      <c r="B9" s="173">
        <v>1436</v>
      </c>
      <c r="C9" s="173">
        <v>2914</v>
      </c>
      <c r="D9" s="116">
        <v>402</v>
      </c>
      <c r="E9" s="172">
        <v>0</v>
      </c>
      <c r="F9" s="115">
        <v>129</v>
      </c>
      <c r="G9" s="218">
        <v>0</v>
      </c>
      <c r="H9" s="269">
        <f aca="true" t="shared" si="0" ref="H9:H33">D9+F9</f>
        <v>531</v>
      </c>
      <c r="I9" s="218">
        <v>0</v>
      </c>
      <c r="J9" s="504"/>
    </row>
    <row r="10" spans="1:10" ht="15" customHeight="1">
      <c r="A10" s="187" t="s">
        <v>155</v>
      </c>
      <c r="B10" s="174">
        <v>25</v>
      </c>
      <c r="C10" s="173">
        <v>43728</v>
      </c>
      <c r="D10" s="257">
        <v>3</v>
      </c>
      <c r="E10" s="115">
        <v>15400</v>
      </c>
      <c r="F10" s="172">
        <v>0</v>
      </c>
      <c r="G10" s="115">
        <v>17400</v>
      </c>
      <c r="H10" s="269">
        <f t="shared" si="0"/>
        <v>3</v>
      </c>
      <c r="I10" s="269">
        <f aca="true" t="shared" si="1" ref="I10:I33">E10+G10</f>
        <v>32800</v>
      </c>
      <c r="J10" s="504"/>
    </row>
    <row r="11" spans="1:10" ht="15" customHeight="1">
      <c r="A11" s="187" t="s">
        <v>156</v>
      </c>
      <c r="B11" s="173">
        <v>3306</v>
      </c>
      <c r="C11" s="172">
        <v>0</v>
      </c>
      <c r="D11" s="257">
        <v>2847</v>
      </c>
      <c r="E11" s="218">
        <v>0</v>
      </c>
      <c r="F11" s="115">
        <v>200</v>
      </c>
      <c r="G11" s="218">
        <v>0</v>
      </c>
      <c r="H11" s="269">
        <f t="shared" si="0"/>
        <v>3047</v>
      </c>
      <c r="I11" s="218">
        <v>0</v>
      </c>
      <c r="J11" s="504"/>
    </row>
    <row r="12" spans="1:10" ht="15" customHeight="1">
      <c r="A12" s="187" t="s">
        <v>86</v>
      </c>
      <c r="B12" s="173">
        <v>123116</v>
      </c>
      <c r="C12" s="173">
        <v>14587</v>
      </c>
      <c r="D12" s="247">
        <v>0</v>
      </c>
      <c r="E12" s="115">
        <v>1740</v>
      </c>
      <c r="F12" s="115">
        <v>21658</v>
      </c>
      <c r="G12" s="115">
        <v>488</v>
      </c>
      <c r="H12" s="269">
        <f t="shared" si="0"/>
        <v>21658</v>
      </c>
      <c r="I12" s="269">
        <f t="shared" si="1"/>
        <v>2228</v>
      </c>
      <c r="J12" s="504"/>
    </row>
    <row r="13" spans="1:10" ht="15" customHeight="1">
      <c r="A13" s="187" t="s">
        <v>83</v>
      </c>
      <c r="B13" s="175">
        <v>15160</v>
      </c>
      <c r="C13" s="176">
        <v>3878</v>
      </c>
      <c r="D13" s="261">
        <v>25</v>
      </c>
      <c r="E13" s="115">
        <v>666</v>
      </c>
      <c r="F13" s="115">
        <v>13</v>
      </c>
      <c r="G13" s="115">
        <v>148</v>
      </c>
      <c r="H13" s="269">
        <f t="shared" si="0"/>
        <v>38</v>
      </c>
      <c r="I13" s="269">
        <f t="shared" si="1"/>
        <v>814</v>
      </c>
      <c r="J13" s="504"/>
    </row>
    <row r="14" spans="1:10" ht="15" customHeight="1">
      <c r="A14" s="187" t="s">
        <v>87</v>
      </c>
      <c r="B14" s="175">
        <v>145</v>
      </c>
      <c r="C14" s="176">
        <v>1091</v>
      </c>
      <c r="D14" s="257">
        <v>32</v>
      </c>
      <c r="E14" s="218">
        <v>0</v>
      </c>
      <c r="F14" s="115">
        <v>49</v>
      </c>
      <c r="G14" s="268">
        <v>353</v>
      </c>
      <c r="H14" s="269">
        <f t="shared" si="0"/>
        <v>81</v>
      </c>
      <c r="I14" s="269">
        <f t="shared" si="1"/>
        <v>353</v>
      </c>
      <c r="J14" s="504"/>
    </row>
    <row r="15" spans="1:10" ht="15" customHeight="1">
      <c r="A15" s="187" t="s">
        <v>73</v>
      </c>
      <c r="B15" s="172">
        <v>0</v>
      </c>
      <c r="C15" s="176">
        <v>1650</v>
      </c>
      <c r="D15" s="246">
        <v>0</v>
      </c>
      <c r="E15" s="115">
        <v>10409</v>
      </c>
      <c r="F15" s="218">
        <v>0</v>
      </c>
      <c r="G15" s="115">
        <v>4196</v>
      </c>
      <c r="H15" s="218">
        <v>0</v>
      </c>
      <c r="I15" s="269">
        <f t="shared" si="1"/>
        <v>14605</v>
      </c>
      <c r="J15" s="504"/>
    </row>
    <row r="16" spans="1:10" ht="15" customHeight="1">
      <c r="A16" s="187" t="s">
        <v>88</v>
      </c>
      <c r="B16" s="175">
        <v>122761</v>
      </c>
      <c r="C16" s="176">
        <v>32119</v>
      </c>
      <c r="D16" s="257">
        <v>16632</v>
      </c>
      <c r="E16" s="218">
        <v>0</v>
      </c>
      <c r="F16" s="115">
        <v>9772</v>
      </c>
      <c r="G16" s="115">
        <v>34306</v>
      </c>
      <c r="H16" s="269">
        <f t="shared" si="0"/>
        <v>26404</v>
      </c>
      <c r="I16" s="269">
        <f t="shared" si="1"/>
        <v>34306</v>
      </c>
      <c r="J16" s="504"/>
    </row>
    <row r="17" spans="1:10" ht="15" customHeight="1">
      <c r="A17" s="187" t="s">
        <v>89</v>
      </c>
      <c r="B17" s="175">
        <v>26807</v>
      </c>
      <c r="C17" s="172">
        <v>0</v>
      </c>
      <c r="D17" s="172">
        <v>0</v>
      </c>
      <c r="E17" s="172">
        <v>0</v>
      </c>
      <c r="F17" s="172">
        <v>0</v>
      </c>
      <c r="G17" s="218">
        <v>0</v>
      </c>
      <c r="H17" s="218">
        <v>0</v>
      </c>
      <c r="I17" s="218">
        <v>0</v>
      </c>
      <c r="J17" s="504"/>
    </row>
    <row r="18" spans="1:10" ht="15" customHeight="1">
      <c r="A18" s="187" t="s">
        <v>74</v>
      </c>
      <c r="B18" s="177">
        <v>212</v>
      </c>
      <c r="C18" s="176">
        <v>103904</v>
      </c>
      <c r="D18" s="172">
        <v>0</v>
      </c>
      <c r="E18" s="115">
        <v>17165</v>
      </c>
      <c r="F18" s="115">
        <v>6</v>
      </c>
      <c r="G18" s="115">
        <v>15843</v>
      </c>
      <c r="H18" s="218">
        <v>0</v>
      </c>
      <c r="I18" s="269">
        <f t="shared" si="1"/>
        <v>33008</v>
      </c>
      <c r="J18" s="504"/>
    </row>
    <row r="19" spans="1:10" ht="15" customHeight="1">
      <c r="A19" s="187" t="s">
        <v>90</v>
      </c>
      <c r="B19" s="175">
        <v>19684</v>
      </c>
      <c r="C19" s="176">
        <v>18548</v>
      </c>
      <c r="D19" s="257">
        <v>5881</v>
      </c>
      <c r="E19" s="218">
        <v>0</v>
      </c>
      <c r="F19" s="115">
        <v>3331</v>
      </c>
      <c r="G19" s="115">
        <v>320</v>
      </c>
      <c r="H19" s="269">
        <f t="shared" si="0"/>
        <v>9212</v>
      </c>
      <c r="I19" s="269">
        <f t="shared" si="1"/>
        <v>320</v>
      </c>
      <c r="J19" s="504"/>
    </row>
    <row r="20" spans="1:10" ht="15" customHeight="1">
      <c r="A20" s="187" t="s">
        <v>157</v>
      </c>
      <c r="B20" s="175">
        <v>19230</v>
      </c>
      <c r="C20" s="172">
        <v>0</v>
      </c>
      <c r="D20" s="172">
        <v>0</v>
      </c>
      <c r="E20" s="172">
        <v>0</v>
      </c>
      <c r="F20" s="172">
        <v>0</v>
      </c>
      <c r="G20" s="218">
        <v>0</v>
      </c>
      <c r="H20" s="218">
        <v>0</v>
      </c>
      <c r="I20" s="218">
        <v>0</v>
      </c>
      <c r="J20" s="504"/>
    </row>
    <row r="21" spans="1:10" ht="15" customHeight="1">
      <c r="A21" s="187" t="s">
        <v>233</v>
      </c>
      <c r="B21" s="175">
        <v>67254</v>
      </c>
      <c r="C21" s="176">
        <v>22986</v>
      </c>
      <c r="D21" s="257">
        <v>2729</v>
      </c>
      <c r="E21" s="115">
        <v>43</v>
      </c>
      <c r="F21" s="115">
        <v>61419</v>
      </c>
      <c r="G21" s="218">
        <v>0</v>
      </c>
      <c r="H21" s="269">
        <f t="shared" si="0"/>
        <v>64148</v>
      </c>
      <c r="I21" s="269">
        <f t="shared" si="1"/>
        <v>43</v>
      </c>
      <c r="J21" s="504"/>
    </row>
    <row r="22" spans="1:10" ht="15" customHeight="1">
      <c r="A22" s="187" t="s">
        <v>158</v>
      </c>
      <c r="B22" s="175">
        <v>4286</v>
      </c>
      <c r="C22" s="172">
        <v>0</v>
      </c>
      <c r="D22" s="257">
        <v>1679</v>
      </c>
      <c r="E22" s="218">
        <v>0</v>
      </c>
      <c r="F22" s="115">
        <v>937</v>
      </c>
      <c r="G22" s="218">
        <v>0</v>
      </c>
      <c r="H22" s="269">
        <f t="shared" si="0"/>
        <v>2616</v>
      </c>
      <c r="I22" s="218">
        <v>0</v>
      </c>
      <c r="J22" s="504"/>
    </row>
    <row r="23" spans="1:10" ht="15" customHeight="1">
      <c r="A23" s="187" t="s">
        <v>75</v>
      </c>
      <c r="B23" s="176">
        <v>2764</v>
      </c>
      <c r="C23" s="173">
        <v>20823</v>
      </c>
      <c r="D23" s="219">
        <v>0</v>
      </c>
      <c r="E23" s="218">
        <v>0</v>
      </c>
      <c r="F23" s="172">
        <v>0</v>
      </c>
      <c r="G23" s="115">
        <v>1529</v>
      </c>
      <c r="H23" s="218">
        <v>0</v>
      </c>
      <c r="I23" s="269">
        <f t="shared" si="1"/>
        <v>1529</v>
      </c>
      <c r="J23" s="504"/>
    </row>
    <row r="24" spans="1:10" ht="15" customHeight="1">
      <c r="A24" s="10" t="s">
        <v>229</v>
      </c>
      <c r="B24" s="172">
        <v>0</v>
      </c>
      <c r="C24" s="172">
        <v>0</v>
      </c>
      <c r="D24" s="172">
        <v>0</v>
      </c>
      <c r="E24" s="218">
        <v>0</v>
      </c>
      <c r="F24" s="172">
        <v>0</v>
      </c>
      <c r="G24" s="218">
        <v>0</v>
      </c>
      <c r="H24" s="218">
        <v>0</v>
      </c>
      <c r="I24" s="218">
        <v>0</v>
      </c>
      <c r="J24" s="504"/>
    </row>
    <row r="25" spans="1:10" ht="15" customHeight="1">
      <c r="A25" s="187" t="s">
        <v>159</v>
      </c>
      <c r="B25" s="176">
        <v>1936</v>
      </c>
      <c r="C25" s="178">
        <v>6924</v>
      </c>
      <c r="D25" s="218">
        <v>0</v>
      </c>
      <c r="E25" s="115">
        <v>110</v>
      </c>
      <c r="F25" s="172">
        <v>0</v>
      </c>
      <c r="G25" s="115">
        <v>292</v>
      </c>
      <c r="H25" s="218">
        <v>0</v>
      </c>
      <c r="I25" s="269">
        <f t="shared" si="1"/>
        <v>402</v>
      </c>
      <c r="J25" s="504"/>
    </row>
    <row r="26" spans="1:10" ht="15" customHeight="1">
      <c r="A26" s="187" t="s">
        <v>92</v>
      </c>
      <c r="B26" s="179">
        <v>1</v>
      </c>
      <c r="C26" s="176">
        <v>181</v>
      </c>
      <c r="D26" s="257">
        <v>5</v>
      </c>
      <c r="E26" s="219">
        <v>12</v>
      </c>
      <c r="F26" s="172">
        <v>0</v>
      </c>
      <c r="G26" s="115">
        <v>3547</v>
      </c>
      <c r="H26" s="269">
        <f t="shared" si="0"/>
        <v>5</v>
      </c>
      <c r="I26" s="269">
        <f t="shared" si="1"/>
        <v>3559</v>
      </c>
      <c r="J26" s="504"/>
    </row>
    <row r="27" spans="1:10" ht="15" customHeight="1">
      <c r="A27" s="187" t="s">
        <v>93</v>
      </c>
      <c r="B27" s="179">
        <v>15</v>
      </c>
      <c r="C27" s="176">
        <v>10127</v>
      </c>
      <c r="D27" s="172">
        <v>0</v>
      </c>
      <c r="E27" s="219">
        <v>12</v>
      </c>
      <c r="F27" s="115">
        <v>1</v>
      </c>
      <c r="G27" s="219">
        <v>0</v>
      </c>
      <c r="H27" s="269">
        <f t="shared" si="0"/>
        <v>1</v>
      </c>
      <c r="I27" s="269">
        <f t="shared" si="1"/>
        <v>12</v>
      </c>
      <c r="J27" s="504"/>
    </row>
    <row r="28" spans="1:10" ht="15" customHeight="1">
      <c r="A28" s="187" t="s">
        <v>94</v>
      </c>
      <c r="B28" s="176">
        <v>1879</v>
      </c>
      <c r="C28" s="173">
        <v>21199</v>
      </c>
      <c r="D28" s="257">
        <v>13</v>
      </c>
      <c r="E28" s="115">
        <v>12233</v>
      </c>
      <c r="F28" s="172">
        <v>0</v>
      </c>
      <c r="G28" s="115">
        <v>24309</v>
      </c>
      <c r="H28" s="269">
        <f t="shared" si="0"/>
        <v>13</v>
      </c>
      <c r="I28" s="269">
        <f t="shared" si="1"/>
        <v>36542</v>
      </c>
      <c r="J28" s="504"/>
    </row>
    <row r="29" spans="1:10" ht="15" customHeight="1">
      <c r="A29" s="187" t="s">
        <v>95</v>
      </c>
      <c r="B29" s="177">
        <v>4923</v>
      </c>
      <c r="C29" s="173">
        <v>20</v>
      </c>
      <c r="D29" s="257">
        <v>62</v>
      </c>
      <c r="E29" s="115">
        <v>1787</v>
      </c>
      <c r="F29" s="115">
        <v>66772</v>
      </c>
      <c r="G29" s="219">
        <v>0</v>
      </c>
      <c r="H29" s="269">
        <f t="shared" si="0"/>
        <v>66834</v>
      </c>
      <c r="I29" s="269">
        <f t="shared" si="1"/>
        <v>1787</v>
      </c>
      <c r="J29" s="504"/>
    </row>
    <row r="30" spans="1:10" ht="15" customHeight="1">
      <c r="A30" s="187" t="s">
        <v>24</v>
      </c>
      <c r="B30" s="176">
        <v>1088846</v>
      </c>
      <c r="C30" s="176">
        <v>223904</v>
      </c>
      <c r="D30" s="257">
        <v>267748</v>
      </c>
      <c r="E30" s="115">
        <v>99041</v>
      </c>
      <c r="F30" s="115">
        <v>393896</v>
      </c>
      <c r="G30" s="115">
        <v>124362</v>
      </c>
      <c r="H30" s="269">
        <f t="shared" si="0"/>
        <v>661644</v>
      </c>
      <c r="I30" s="269">
        <f t="shared" si="1"/>
        <v>223403</v>
      </c>
      <c r="J30" s="504"/>
    </row>
    <row r="31" spans="1:10" ht="15" customHeight="1">
      <c r="A31" s="187" t="s">
        <v>76</v>
      </c>
      <c r="B31" s="173">
        <v>12861</v>
      </c>
      <c r="C31" s="173">
        <v>19426</v>
      </c>
      <c r="D31" s="257">
        <v>21831</v>
      </c>
      <c r="E31" s="115">
        <v>10770</v>
      </c>
      <c r="F31" s="115">
        <v>25657</v>
      </c>
      <c r="G31" s="115">
        <v>18817</v>
      </c>
      <c r="H31" s="269">
        <f t="shared" si="0"/>
        <v>47488</v>
      </c>
      <c r="I31" s="269">
        <f t="shared" si="1"/>
        <v>29587</v>
      </c>
      <c r="J31" s="504"/>
    </row>
    <row r="32" spans="1:10" ht="15" customHeight="1">
      <c r="A32" s="187" t="s">
        <v>96</v>
      </c>
      <c r="B32" s="172">
        <v>0</v>
      </c>
      <c r="C32" s="180">
        <v>782</v>
      </c>
      <c r="D32" s="172">
        <v>0</v>
      </c>
      <c r="E32" s="172">
        <v>0</v>
      </c>
      <c r="F32" s="172">
        <v>0</v>
      </c>
      <c r="G32" s="218">
        <v>0</v>
      </c>
      <c r="H32" s="218">
        <v>0</v>
      </c>
      <c r="I32" s="218">
        <v>0</v>
      </c>
      <c r="J32" s="504"/>
    </row>
    <row r="33" spans="1:10" ht="15" customHeight="1">
      <c r="A33" s="188" t="s">
        <v>175</v>
      </c>
      <c r="B33" s="181">
        <v>542846</v>
      </c>
      <c r="C33" s="181">
        <v>3605708</v>
      </c>
      <c r="D33" s="185">
        <v>107570</v>
      </c>
      <c r="E33" s="186">
        <v>790696</v>
      </c>
      <c r="F33" s="186">
        <v>167393</v>
      </c>
      <c r="G33" s="186">
        <v>896426</v>
      </c>
      <c r="H33" s="270">
        <f t="shared" si="0"/>
        <v>274963</v>
      </c>
      <c r="I33" s="270">
        <f t="shared" si="1"/>
        <v>1687122</v>
      </c>
      <c r="J33" s="504"/>
    </row>
    <row r="34" spans="1:10" ht="13.5" customHeight="1">
      <c r="A34" s="83" t="s">
        <v>240</v>
      </c>
      <c r="B34" s="150"/>
      <c r="C34" s="150"/>
      <c r="J34" s="504"/>
    </row>
    <row r="35" spans="1:10" ht="12.75" customHeight="1">
      <c r="A35" s="133" t="s">
        <v>241</v>
      </c>
      <c r="B35" s="151"/>
      <c r="C35" s="151"/>
      <c r="J35" s="504"/>
    </row>
    <row r="36" spans="1:10" ht="12.75" customHeight="1">
      <c r="A36" s="133" t="s">
        <v>242</v>
      </c>
      <c r="B36" s="152"/>
      <c r="C36" s="152"/>
      <c r="J36" s="504"/>
    </row>
    <row r="37" spans="2:3" ht="12.75" customHeight="1">
      <c r="B37" s="152"/>
      <c r="C37" s="152"/>
    </row>
    <row r="38" spans="2:3" ht="12.75" customHeight="1">
      <c r="B38" s="152"/>
      <c r="C38" s="152"/>
    </row>
    <row r="39" spans="2:3" ht="12.75">
      <c r="B39" s="153"/>
      <c r="C39" s="153"/>
    </row>
    <row r="40" spans="2:3" ht="12.75">
      <c r="B40" s="152"/>
      <c r="C40" s="152"/>
    </row>
    <row r="41" spans="2:3" ht="12.75">
      <c r="B41" s="151"/>
      <c r="C41" s="151"/>
    </row>
    <row r="42" spans="2:3" ht="12.75">
      <c r="B42" s="152"/>
      <c r="C42" s="152"/>
    </row>
    <row r="43" spans="2:3" ht="12.75">
      <c r="B43" s="152"/>
      <c r="C43" s="152"/>
    </row>
    <row r="44" spans="2:3" ht="12.75">
      <c r="B44" s="154"/>
      <c r="C44" s="154"/>
    </row>
    <row r="45" spans="2:3" ht="12.75">
      <c r="B45" s="151"/>
      <c r="C45" s="151"/>
    </row>
    <row r="46" spans="2:3" ht="12.75">
      <c r="B46" s="150"/>
      <c r="C46" s="150"/>
    </row>
    <row r="47" spans="2:3" ht="12.75">
      <c r="B47" s="151"/>
      <c r="C47" s="151"/>
    </row>
    <row r="48" spans="2:3" ht="12.75">
      <c r="B48" s="152"/>
      <c r="C48" s="152"/>
    </row>
    <row r="49" spans="2:3" ht="12.75">
      <c r="B49" s="152"/>
      <c r="C49" s="152"/>
    </row>
    <row r="50" spans="2:3" ht="12.75">
      <c r="B50" s="152"/>
      <c r="C50" s="152"/>
    </row>
    <row r="51" spans="2:3" ht="12.75">
      <c r="B51" s="153"/>
      <c r="C51" s="153"/>
    </row>
    <row r="52" spans="2:3" ht="12.75">
      <c r="B52" s="152"/>
      <c r="C52" s="152"/>
    </row>
    <row r="53" spans="2:3" ht="12.75">
      <c r="B53" s="152"/>
      <c r="C53" s="152"/>
    </row>
    <row r="54" spans="2:3" ht="12.75">
      <c r="B54" s="152"/>
      <c r="C54" s="152"/>
    </row>
    <row r="55" spans="2:3" ht="12.75">
      <c r="B55" s="152"/>
      <c r="C55" s="152"/>
    </row>
    <row r="56" spans="2:3" ht="12.75">
      <c r="B56" s="152"/>
      <c r="C56" s="152"/>
    </row>
    <row r="58" ht="14.25" customHeight="1"/>
  </sheetData>
  <sheetProtection/>
  <mergeCells count="8">
    <mergeCell ref="J1:J36"/>
    <mergeCell ref="F5:G5"/>
    <mergeCell ref="A4:A6"/>
    <mergeCell ref="B4:C5"/>
    <mergeCell ref="D4:I4"/>
    <mergeCell ref="H5:I5"/>
    <mergeCell ref="D5:E5"/>
    <mergeCell ref="D2:E2"/>
  </mergeCells>
  <printOptions/>
  <pageMargins left="0.45" right="0.1" top="0.53" bottom="0.25" header="0.53" footer="0.27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PageLayoutView="0" workbookViewId="0" topLeftCell="A1">
      <selection activeCell="J1" sqref="J1:J33"/>
    </sheetView>
  </sheetViews>
  <sheetFormatPr defaultColWidth="9.140625" defaultRowHeight="12.75"/>
  <cols>
    <col min="1" max="1" width="15.8515625" style="0" customWidth="1"/>
    <col min="2" max="3" width="15.00390625" style="0" customWidth="1"/>
    <col min="4" max="9" width="15.00390625" style="1" customWidth="1"/>
    <col min="10" max="10" width="6.421875" style="0" customWidth="1"/>
  </cols>
  <sheetData>
    <row r="1" spans="1:10" ht="24" customHeight="1">
      <c r="A1" s="113" t="s">
        <v>439</v>
      </c>
      <c r="J1" s="495" t="s">
        <v>226</v>
      </c>
    </row>
    <row r="2" spans="6:10" ht="12.75">
      <c r="F2" s="36"/>
      <c r="G2" s="579" t="s">
        <v>140</v>
      </c>
      <c r="H2" s="579"/>
      <c r="I2" s="579"/>
      <c r="J2" s="495"/>
    </row>
    <row r="3" spans="1:10" ht="15.75">
      <c r="A3" s="571" t="s">
        <v>67</v>
      </c>
      <c r="B3" s="529" t="s">
        <v>237</v>
      </c>
      <c r="C3" s="530"/>
      <c r="D3" s="544" t="s">
        <v>400</v>
      </c>
      <c r="E3" s="545"/>
      <c r="F3" s="545"/>
      <c r="G3" s="545"/>
      <c r="H3" s="545"/>
      <c r="I3" s="546"/>
      <c r="J3" s="495"/>
    </row>
    <row r="4" spans="1:10" ht="12.75">
      <c r="A4" s="572"/>
      <c r="B4" s="574"/>
      <c r="C4" s="575"/>
      <c r="D4" s="577" t="s">
        <v>0</v>
      </c>
      <c r="E4" s="578"/>
      <c r="F4" s="577" t="s">
        <v>1</v>
      </c>
      <c r="G4" s="578"/>
      <c r="H4" s="580" t="s">
        <v>412</v>
      </c>
      <c r="I4" s="581"/>
      <c r="J4" s="495"/>
    </row>
    <row r="5" spans="1:10" ht="25.5">
      <c r="A5" s="573"/>
      <c r="B5" s="35" t="s">
        <v>144</v>
      </c>
      <c r="C5" s="35" t="s">
        <v>198</v>
      </c>
      <c r="D5" s="35" t="s">
        <v>68</v>
      </c>
      <c r="E5" s="35" t="s">
        <v>198</v>
      </c>
      <c r="F5" s="258" t="s">
        <v>68</v>
      </c>
      <c r="G5" s="35" t="s">
        <v>198</v>
      </c>
      <c r="H5" s="266" t="s">
        <v>68</v>
      </c>
      <c r="I5" s="266" t="s">
        <v>198</v>
      </c>
      <c r="J5" s="495"/>
    </row>
    <row r="6" spans="1:10" ht="15" customHeight="1">
      <c r="A6" s="199" t="s">
        <v>64</v>
      </c>
      <c r="B6" s="115">
        <v>16388</v>
      </c>
      <c r="C6" s="115">
        <v>3260</v>
      </c>
      <c r="D6" s="115">
        <v>25058</v>
      </c>
      <c r="E6" s="115">
        <v>1997</v>
      </c>
      <c r="F6" s="134">
        <v>11243</v>
      </c>
      <c r="G6" s="134">
        <v>1519</v>
      </c>
      <c r="H6" s="134">
        <f>D6+F6</f>
        <v>36301</v>
      </c>
      <c r="I6" s="134">
        <f>E6+G6</f>
        <v>3516</v>
      </c>
      <c r="J6" s="495"/>
    </row>
    <row r="7" spans="1:10" ht="15" customHeight="1">
      <c r="A7" s="199" t="s">
        <v>97</v>
      </c>
      <c r="B7" s="115">
        <v>53197</v>
      </c>
      <c r="C7" s="115">
        <v>6836</v>
      </c>
      <c r="D7" s="115">
        <v>17</v>
      </c>
      <c r="E7" s="172">
        <v>0</v>
      </c>
      <c r="F7" s="115">
        <v>25785</v>
      </c>
      <c r="G7" s="218">
        <v>0</v>
      </c>
      <c r="H7" s="115">
        <f aca="true" t="shared" si="0" ref="H7:H29">D7+F7</f>
        <v>25802</v>
      </c>
      <c r="I7" s="218">
        <f aca="true" t="shared" si="1" ref="I7:I29">E7+G7</f>
        <v>0</v>
      </c>
      <c r="J7" s="495"/>
    </row>
    <row r="8" spans="1:10" ht="15" customHeight="1">
      <c r="A8" s="199" t="s">
        <v>160</v>
      </c>
      <c r="B8" s="172">
        <v>0</v>
      </c>
      <c r="C8" s="172">
        <v>0</v>
      </c>
      <c r="D8" s="172">
        <v>0</v>
      </c>
      <c r="E8" s="172">
        <v>0</v>
      </c>
      <c r="F8" s="218">
        <v>0</v>
      </c>
      <c r="G8" s="218">
        <v>0</v>
      </c>
      <c r="H8" s="218">
        <f t="shared" si="0"/>
        <v>0</v>
      </c>
      <c r="I8" s="218">
        <f t="shared" si="1"/>
        <v>0</v>
      </c>
      <c r="J8" s="495"/>
    </row>
    <row r="9" spans="1:10" ht="15" customHeight="1">
      <c r="A9" s="199" t="s">
        <v>77</v>
      </c>
      <c r="B9" s="115">
        <v>268308</v>
      </c>
      <c r="C9" s="115">
        <v>80928</v>
      </c>
      <c r="D9" s="115">
        <v>87878</v>
      </c>
      <c r="E9" s="115">
        <v>15800</v>
      </c>
      <c r="F9" s="115">
        <v>8599</v>
      </c>
      <c r="G9" s="115">
        <v>4246</v>
      </c>
      <c r="H9" s="115">
        <f t="shared" si="0"/>
        <v>96477</v>
      </c>
      <c r="I9" s="115">
        <f t="shared" si="1"/>
        <v>20046</v>
      </c>
      <c r="J9" s="495"/>
    </row>
    <row r="10" spans="1:10" ht="15" customHeight="1">
      <c r="A10" s="199" t="s">
        <v>78</v>
      </c>
      <c r="B10" s="115">
        <v>34837</v>
      </c>
      <c r="C10" s="115">
        <v>2647</v>
      </c>
      <c r="D10" s="115">
        <v>8253</v>
      </c>
      <c r="E10" s="115">
        <v>544</v>
      </c>
      <c r="F10" s="115">
        <v>10647</v>
      </c>
      <c r="G10" s="115">
        <v>560</v>
      </c>
      <c r="H10" s="115">
        <f t="shared" si="0"/>
        <v>18900</v>
      </c>
      <c r="I10" s="115">
        <f t="shared" si="1"/>
        <v>1104</v>
      </c>
      <c r="J10" s="495"/>
    </row>
    <row r="11" spans="1:10" ht="15" customHeight="1">
      <c r="A11" s="199" t="s">
        <v>98</v>
      </c>
      <c r="B11" s="115">
        <v>29</v>
      </c>
      <c r="C11" s="115">
        <v>23039</v>
      </c>
      <c r="D11" s="115">
        <v>86</v>
      </c>
      <c r="E11" s="115">
        <v>2198</v>
      </c>
      <c r="F11" s="115">
        <v>11</v>
      </c>
      <c r="G11" s="115">
        <v>5133</v>
      </c>
      <c r="H11" s="115">
        <f t="shared" si="0"/>
        <v>97</v>
      </c>
      <c r="I11" s="115">
        <f t="shared" si="1"/>
        <v>7331</v>
      </c>
      <c r="J11" s="495"/>
    </row>
    <row r="12" spans="1:10" ht="15" customHeight="1">
      <c r="A12" s="199" t="s">
        <v>161</v>
      </c>
      <c r="B12" s="172">
        <v>0</v>
      </c>
      <c r="C12" s="115">
        <v>105</v>
      </c>
      <c r="D12" s="172">
        <v>0</v>
      </c>
      <c r="E12" s="172">
        <v>0</v>
      </c>
      <c r="F12" s="218">
        <v>0</v>
      </c>
      <c r="G12" s="115">
        <v>31</v>
      </c>
      <c r="H12" s="218">
        <f t="shared" si="0"/>
        <v>0</v>
      </c>
      <c r="I12" s="115">
        <f t="shared" si="1"/>
        <v>31</v>
      </c>
      <c r="J12" s="495"/>
    </row>
    <row r="13" spans="1:10" ht="15" customHeight="1">
      <c r="A13" s="199" t="s">
        <v>79</v>
      </c>
      <c r="B13" s="115">
        <v>442</v>
      </c>
      <c r="C13" s="115">
        <v>6628</v>
      </c>
      <c r="D13" s="172">
        <v>0</v>
      </c>
      <c r="E13" s="172">
        <v>0</v>
      </c>
      <c r="F13" s="218">
        <v>0</v>
      </c>
      <c r="G13" s="115">
        <v>8202</v>
      </c>
      <c r="H13" s="218">
        <f t="shared" si="0"/>
        <v>0</v>
      </c>
      <c r="I13" s="115">
        <f t="shared" si="1"/>
        <v>8202</v>
      </c>
      <c r="J13" s="495"/>
    </row>
    <row r="14" spans="1:10" ht="15" customHeight="1">
      <c r="A14" s="199" t="s">
        <v>162</v>
      </c>
      <c r="B14" s="115">
        <v>51</v>
      </c>
      <c r="C14" s="172">
        <v>0</v>
      </c>
      <c r="D14" s="172">
        <v>0</v>
      </c>
      <c r="E14" s="172">
        <v>0</v>
      </c>
      <c r="F14" s="115">
        <v>22</v>
      </c>
      <c r="G14" s="218">
        <v>0</v>
      </c>
      <c r="H14" s="218">
        <f t="shared" si="0"/>
        <v>22</v>
      </c>
      <c r="I14" s="218">
        <f t="shared" si="1"/>
        <v>0</v>
      </c>
      <c r="J14" s="495"/>
    </row>
    <row r="15" spans="1:10" ht="15" customHeight="1">
      <c r="A15" s="199" t="s">
        <v>99</v>
      </c>
      <c r="B15" s="115">
        <v>3625</v>
      </c>
      <c r="C15" s="115">
        <v>19675</v>
      </c>
      <c r="D15" s="115">
        <v>735</v>
      </c>
      <c r="E15" s="115">
        <v>1783</v>
      </c>
      <c r="F15" s="115">
        <v>887</v>
      </c>
      <c r="G15" s="115">
        <v>43397</v>
      </c>
      <c r="H15" s="115">
        <f t="shared" si="0"/>
        <v>1622</v>
      </c>
      <c r="I15" s="115">
        <f t="shared" si="1"/>
        <v>45180</v>
      </c>
      <c r="J15" s="495"/>
    </row>
    <row r="16" spans="1:10" ht="15" customHeight="1">
      <c r="A16" s="199" t="s">
        <v>25</v>
      </c>
      <c r="B16" s="115">
        <v>143941</v>
      </c>
      <c r="C16" s="115">
        <v>921933</v>
      </c>
      <c r="D16" s="115">
        <v>75779</v>
      </c>
      <c r="E16" s="115">
        <v>177178</v>
      </c>
      <c r="F16" s="115">
        <v>57254</v>
      </c>
      <c r="G16" s="115">
        <v>189542</v>
      </c>
      <c r="H16" s="115">
        <f t="shared" si="0"/>
        <v>133033</v>
      </c>
      <c r="I16" s="115">
        <f t="shared" si="1"/>
        <v>366720</v>
      </c>
      <c r="J16" s="495"/>
    </row>
    <row r="17" spans="1:10" ht="15" customHeight="1">
      <c r="A17" s="199" t="s">
        <v>100</v>
      </c>
      <c r="B17" s="115">
        <v>20456</v>
      </c>
      <c r="C17" s="115">
        <v>630</v>
      </c>
      <c r="D17" s="115">
        <v>5814</v>
      </c>
      <c r="E17" s="172">
        <v>0</v>
      </c>
      <c r="F17" s="115">
        <v>11008</v>
      </c>
      <c r="G17" s="115">
        <v>255</v>
      </c>
      <c r="H17" s="115">
        <f t="shared" si="0"/>
        <v>16822</v>
      </c>
      <c r="I17" s="115">
        <f t="shared" si="1"/>
        <v>255</v>
      </c>
      <c r="J17" s="495"/>
    </row>
    <row r="18" spans="1:10" ht="15" customHeight="1">
      <c r="A18" s="199" t="s">
        <v>163</v>
      </c>
      <c r="B18" s="172">
        <v>0</v>
      </c>
      <c r="C18" s="172">
        <v>0</v>
      </c>
      <c r="D18" s="172">
        <v>0</v>
      </c>
      <c r="E18" s="172">
        <v>0</v>
      </c>
      <c r="F18" s="218">
        <v>0</v>
      </c>
      <c r="G18" s="218">
        <v>0</v>
      </c>
      <c r="H18" s="218">
        <f t="shared" si="0"/>
        <v>0</v>
      </c>
      <c r="I18" s="218">
        <f t="shared" si="1"/>
        <v>0</v>
      </c>
      <c r="J18" s="495"/>
    </row>
    <row r="19" spans="1:10" ht="15" customHeight="1">
      <c r="A19" s="199" t="s">
        <v>164</v>
      </c>
      <c r="B19" s="115">
        <v>10237581</v>
      </c>
      <c r="C19" s="115">
        <v>2592604</v>
      </c>
      <c r="D19" s="115">
        <v>2652180</v>
      </c>
      <c r="E19" s="115">
        <v>583190</v>
      </c>
      <c r="F19" s="115">
        <v>2684780</v>
      </c>
      <c r="G19" s="115">
        <v>712707</v>
      </c>
      <c r="H19" s="115">
        <f t="shared" si="0"/>
        <v>5336960</v>
      </c>
      <c r="I19" s="115">
        <f t="shared" si="1"/>
        <v>1295897</v>
      </c>
      <c r="J19" s="495"/>
    </row>
    <row r="20" spans="1:10" ht="15" customHeight="1">
      <c r="A20" s="199" t="s">
        <v>80</v>
      </c>
      <c r="B20" s="172">
        <v>0</v>
      </c>
      <c r="C20" s="172">
        <v>0</v>
      </c>
      <c r="D20" s="172">
        <v>0</v>
      </c>
      <c r="E20" s="172">
        <v>0</v>
      </c>
      <c r="F20" s="218">
        <v>0</v>
      </c>
      <c r="G20" s="218">
        <v>0</v>
      </c>
      <c r="H20" s="218">
        <f t="shared" si="0"/>
        <v>0</v>
      </c>
      <c r="I20" s="218">
        <f t="shared" si="1"/>
        <v>0</v>
      </c>
      <c r="J20" s="495"/>
    </row>
    <row r="21" spans="1:10" ht="15" customHeight="1">
      <c r="A21" s="199" t="s">
        <v>81</v>
      </c>
      <c r="B21" s="115">
        <v>306843</v>
      </c>
      <c r="C21" s="115">
        <v>175</v>
      </c>
      <c r="D21" s="115">
        <v>61582</v>
      </c>
      <c r="E21" s="172">
        <v>0</v>
      </c>
      <c r="F21" s="115">
        <v>43814</v>
      </c>
      <c r="G21" s="218">
        <v>0</v>
      </c>
      <c r="H21" s="115">
        <f t="shared" si="0"/>
        <v>105396</v>
      </c>
      <c r="I21" s="218">
        <f t="shared" si="1"/>
        <v>0</v>
      </c>
      <c r="J21" s="495"/>
    </row>
    <row r="22" spans="1:10" ht="15" customHeight="1">
      <c r="A22" s="199" t="s">
        <v>39</v>
      </c>
      <c r="B22" s="115">
        <v>31372</v>
      </c>
      <c r="C22" s="115">
        <v>36714</v>
      </c>
      <c r="D22" s="115">
        <v>13235</v>
      </c>
      <c r="E22" s="115">
        <v>36119</v>
      </c>
      <c r="F22" s="115">
        <v>610</v>
      </c>
      <c r="G22" s="115">
        <v>16746</v>
      </c>
      <c r="H22" s="115">
        <f t="shared" si="0"/>
        <v>13845</v>
      </c>
      <c r="I22" s="115">
        <f t="shared" si="1"/>
        <v>52865</v>
      </c>
      <c r="J22" s="495"/>
    </row>
    <row r="23" spans="1:10" ht="15" customHeight="1">
      <c r="A23" s="199" t="s">
        <v>101</v>
      </c>
      <c r="B23" s="115">
        <v>3</v>
      </c>
      <c r="C23" s="115">
        <v>12449</v>
      </c>
      <c r="D23" s="172">
        <v>0</v>
      </c>
      <c r="E23" s="172">
        <v>0</v>
      </c>
      <c r="F23" s="218">
        <v>0</v>
      </c>
      <c r="G23" s="218">
        <v>0</v>
      </c>
      <c r="H23" s="218">
        <f t="shared" si="0"/>
        <v>0</v>
      </c>
      <c r="I23" s="218">
        <f t="shared" si="1"/>
        <v>0</v>
      </c>
      <c r="J23" s="495"/>
    </row>
    <row r="24" spans="1:10" ht="15" customHeight="1">
      <c r="A24" s="199" t="s">
        <v>165</v>
      </c>
      <c r="B24" s="115">
        <v>563</v>
      </c>
      <c r="C24" s="115">
        <v>128</v>
      </c>
      <c r="D24" s="172">
        <v>0</v>
      </c>
      <c r="E24" s="172">
        <v>0</v>
      </c>
      <c r="F24" s="218">
        <v>0</v>
      </c>
      <c r="G24" s="218">
        <v>0</v>
      </c>
      <c r="H24" s="218">
        <f t="shared" si="0"/>
        <v>0</v>
      </c>
      <c r="I24" s="218">
        <f t="shared" si="1"/>
        <v>0</v>
      </c>
      <c r="J24" s="495"/>
    </row>
    <row r="25" spans="1:10" ht="15" customHeight="1">
      <c r="A25" s="199" t="s">
        <v>27</v>
      </c>
      <c r="B25" s="115">
        <v>3213</v>
      </c>
      <c r="C25" s="115">
        <v>25905</v>
      </c>
      <c r="D25" s="115">
        <v>2511</v>
      </c>
      <c r="E25" s="115">
        <v>6218</v>
      </c>
      <c r="F25" s="115">
        <v>47</v>
      </c>
      <c r="G25" s="115">
        <v>7920</v>
      </c>
      <c r="H25" s="115">
        <f t="shared" si="0"/>
        <v>2558</v>
      </c>
      <c r="I25" s="115">
        <f t="shared" si="1"/>
        <v>14138</v>
      </c>
      <c r="J25" s="495"/>
    </row>
    <row r="26" spans="1:10" ht="15" customHeight="1">
      <c r="A26" s="199" t="s">
        <v>166</v>
      </c>
      <c r="B26" s="115">
        <v>10192</v>
      </c>
      <c r="C26" s="115">
        <v>24338</v>
      </c>
      <c r="D26" s="172">
        <v>0</v>
      </c>
      <c r="E26" s="115">
        <v>2379</v>
      </c>
      <c r="F26" s="218">
        <v>0</v>
      </c>
      <c r="G26" s="115">
        <v>3988</v>
      </c>
      <c r="H26" s="218">
        <f t="shared" si="0"/>
        <v>0</v>
      </c>
      <c r="I26" s="115">
        <f t="shared" si="1"/>
        <v>6367</v>
      </c>
      <c r="J26" s="495"/>
    </row>
    <row r="27" spans="1:10" ht="15" customHeight="1">
      <c r="A27" s="199" t="s">
        <v>82</v>
      </c>
      <c r="B27" s="115">
        <v>235307</v>
      </c>
      <c r="C27" s="115">
        <v>19596</v>
      </c>
      <c r="D27" s="115">
        <v>72432</v>
      </c>
      <c r="E27" s="115">
        <v>8871</v>
      </c>
      <c r="F27" s="115">
        <v>6828</v>
      </c>
      <c r="G27" s="115">
        <v>1107</v>
      </c>
      <c r="H27" s="115">
        <f t="shared" si="0"/>
        <v>79260</v>
      </c>
      <c r="I27" s="115">
        <f t="shared" si="1"/>
        <v>9978</v>
      </c>
      <c r="J27" s="495"/>
    </row>
    <row r="28" spans="1:10" ht="15" customHeight="1">
      <c r="A28" s="199" t="s">
        <v>29</v>
      </c>
      <c r="B28" s="115">
        <v>129343</v>
      </c>
      <c r="C28" s="115">
        <v>51650</v>
      </c>
      <c r="D28" s="115">
        <v>21776</v>
      </c>
      <c r="E28" s="115">
        <v>8756</v>
      </c>
      <c r="F28" s="115">
        <v>1446</v>
      </c>
      <c r="G28" s="115">
        <v>10033</v>
      </c>
      <c r="H28" s="115">
        <f t="shared" si="0"/>
        <v>23222</v>
      </c>
      <c r="I28" s="115">
        <f t="shared" si="1"/>
        <v>18789</v>
      </c>
      <c r="J28" s="495"/>
    </row>
    <row r="29" spans="1:10" ht="15" customHeight="1">
      <c r="A29" s="201" t="s">
        <v>167</v>
      </c>
      <c r="B29" s="182">
        <v>34676</v>
      </c>
      <c r="C29" s="182">
        <v>77510</v>
      </c>
      <c r="D29" s="186">
        <f>'Table 14'!D7-SUM('Table 14'!D8:D33)-SUM('Table 14 cont''d'!D6:D28)</f>
        <v>1857</v>
      </c>
      <c r="E29" s="186">
        <f>'Table 14'!E7-SUM('Table 14'!E8:E33)-SUM('Table 14 cont''d'!E6:E28)</f>
        <v>12906</v>
      </c>
      <c r="F29" s="186">
        <f>'Table 14'!F7-SUM('Table 14'!F8:F33)-SUM('Table 14 cont''d'!F6:F28)</f>
        <v>2207</v>
      </c>
      <c r="G29" s="186">
        <f>'Table 14'!G7-SUM('Table 14'!G8:G33)-SUM('Table 14 cont''d'!G6:G28)</f>
        <v>17393</v>
      </c>
      <c r="H29" s="186">
        <f t="shared" si="0"/>
        <v>4064</v>
      </c>
      <c r="I29" s="186">
        <f t="shared" si="1"/>
        <v>30299</v>
      </c>
      <c r="J29" s="495"/>
    </row>
    <row r="30" spans="1:10" ht="13.5">
      <c r="A30" s="83" t="s">
        <v>240</v>
      </c>
      <c r="B30" s="70"/>
      <c r="C30" s="70"/>
      <c r="J30" s="495"/>
    </row>
    <row r="31" spans="1:10" ht="13.5">
      <c r="A31" s="133" t="s">
        <v>241</v>
      </c>
      <c r="B31" s="70"/>
      <c r="C31" s="70"/>
      <c r="J31" s="495"/>
    </row>
    <row r="32" spans="1:10" ht="13.5">
      <c r="A32" s="133" t="s">
        <v>242</v>
      </c>
      <c r="B32" s="70"/>
      <c r="C32" s="70"/>
      <c r="J32" s="495"/>
    </row>
    <row r="33" ht="12.75">
      <c r="J33" s="495"/>
    </row>
  </sheetData>
  <sheetProtection/>
  <mergeCells count="8">
    <mergeCell ref="J1:J33"/>
    <mergeCell ref="D4:E4"/>
    <mergeCell ref="A3:A5"/>
    <mergeCell ref="B3:C4"/>
    <mergeCell ref="G2:I2"/>
    <mergeCell ref="F4:G4"/>
    <mergeCell ref="D3:I3"/>
    <mergeCell ref="H4:I4"/>
  </mergeCells>
  <printOptions/>
  <pageMargins left="0.47" right="0.22" top="0.75" bottom="0.43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3.140625" style="73" customWidth="1"/>
    <col min="2" max="3" width="15.28125" style="73" customWidth="1"/>
    <col min="4" max="9" width="15.28125" style="1" customWidth="1"/>
    <col min="10" max="10" width="6.57421875" style="73" customWidth="1"/>
    <col min="11" max="16384" width="9.140625" style="73" customWidth="1"/>
  </cols>
  <sheetData>
    <row r="1" spans="1:10" ht="21" customHeight="1">
      <c r="A1" s="34" t="s">
        <v>440</v>
      </c>
      <c r="B1" s="33"/>
      <c r="C1" s="33"/>
      <c r="D1" s="167"/>
      <c r="E1" s="167"/>
      <c r="F1" s="167"/>
      <c r="G1" s="167"/>
      <c r="H1" s="167"/>
      <c r="I1" s="167"/>
      <c r="J1" s="495" t="s">
        <v>227</v>
      </c>
    </row>
    <row r="2" spans="1:10" ht="21" customHeight="1">
      <c r="A2" s="33"/>
      <c r="B2" s="33"/>
      <c r="C2" s="33"/>
      <c r="F2" s="220"/>
      <c r="G2" s="576" t="s">
        <v>409</v>
      </c>
      <c r="H2" s="576"/>
      <c r="I2" s="576"/>
      <c r="J2" s="495"/>
    </row>
    <row r="3" spans="1:10" ht="6" customHeight="1">
      <c r="A3" s="33"/>
      <c r="B3" s="33"/>
      <c r="C3" s="33"/>
      <c r="D3" s="165"/>
      <c r="E3" s="165"/>
      <c r="F3" s="165"/>
      <c r="G3" s="165"/>
      <c r="H3" s="165"/>
      <c r="I3" s="165"/>
      <c r="J3" s="495"/>
    </row>
    <row r="4" spans="1:10" s="74" customFormat="1" ht="21" customHeight="1">
      <c r="A4" s="583" t="s">
        <v>70</v>
      </c>
      <c r="B4" s="586" t="s">
        <v>239</v>
      </c>
      <c r="C4" s="587"/>
      <c r="D4" s="592" t="s">
        <v>433</v>
      </c>
      <c r="E4" s="592"/>
      <c r="F4" s="592"/>
      <c r="G4" s="592"/>
      <c r="H4" s="592"/>
      <c r="I4" s="592"/>
      <c r="J4" s="495"/>
    </row>
    <row r="5" spans="1:10" s="74" customFormat="1" ht="21" customHeight="1">
      <c r="A5" s="584"/>
      <c r="B5" s="588"/>
      <c r="C5" s="589"/>
      <c r="D5" s="582" t="s">
        <v>0</v>
      </c>
      <c r="E5" s="582"/>
      <c r="F5" s="582" t="s">
        <v>1</v>
      </c>
      <c r="G5" s="582"/>
      <c r="H5" s="590" t="s">
        <v>412</v>
      </c>
      <c r="I5" s="591"/>
      <c r="J5" s="495"/>
    </row>
    <row r="6" spans="1:10" ht="32.25" customHeight="1">
      <c r="A6" s="585"/>
      <c r="B6" s="35" t="s">
        <v>184</v>
      </c>
      <c r="C6" s="35" t="s">
        <v>243</v>
      </c>
      <c r="D6" s="35" t="s">
        <v>184</v>
      </c>
      <c r="E6" s="35" t="s">
        <v>243</v>
      </c>
      <c r="F6" s="35" t="s">
        <v>184</v>
      </c>
      <c r="G6" s="35" t="s">
        <v>243</v>
      </c>
      <c r="H6" s="35" t="s">
        <v>68</v>
      </c>
      <c r="I6" s="35" t="s">
        <v>198</v>
      </c>
      <c r="J6" s="495"/>
    </row>
    <row r="7" spans="1:10" s="74" customFormat="1" ht="18" customHeight="1">
      <c r="A7" s="442" t="s">
        <v>63</v>
      </c>
      <c r="B7" s="443">
        <v>3319341</v>
      </c>
      <c r="C7" s="443">
        <v>4997033</v>
      </c>
      <c r="D7" s="444">
        <f>SUM(D8:D25)</f>
        <v>818647</v>
      </c>
      <c r="E7" s="444">
        <f>SUM(E8:E25)</f>
        <v>1140801</v>
      </c>
      <c r="F7" s="444">
        <f>SUM(F8:F25)</f>
        <v>799602</v>
      </c>
      <c r="G7" s="445">
        <f>SUM(G8:G25)</f>
        <v>1262091</v>
      </c>
      <c r="H7" s="445">
        <f>D7+F7</f>
        <v>1618249</v>
      </c>
      <c r="I7" s="445">
        <f>E7+G7</f>
        <v>2402892</v>
      </c>
      <c r="J7" s="495"/>
    </row>
    <row r="8" spans="1:10" s="74" customFormat="1" ht="18" customHeight="1">
      <c r="A8" s="446" t="s">
        <v>73</v>
      </c>
      <c r="B8" s="448">
        <v>0</v>
      </c>
      <c r="C8" s="447">
        <v>1650</v>
      </c>
      <c r="D8" s="449">
        <v>0</v>
      </c>
      <c r="E8" s="450">
        <v>10409</v>
      </c>
      <c r="F8" s="449">
        <v>0</v>
      </c>
      <c r="G8" s="450">
        <v>4196</v>
      </c>
      <c r="H8" s="449">
        <v>0</v>
      </c>
      <c r="I8" s="450">
        <f>E8+G8</f>
        <v>14605</v>
      </c>
      <c r="J8" s="495"/>
    </row>
    <row r="9" spans="1:10" s="74" customFormat="1" ht="18" customHeight="1">
      <c r="A9" s="446" t="s">
        <v>74</v>
      </c>
      <c r="B9" s="451">
        <v>212</v>
      </c>
      <c r="C9" s="447">
        <v>103904</v>
      </c>
      <c r="D9" s="449">
        <v>0</v>
      </c>
      <c r="E9" s="450">
        <v>17165</v>
      </c>
      <c r="F9" s="450">
        <v>6</v>
      </c>
      <c r="G9" s="450">
        <v>15843</v>
      </c>
      <c r="H9" s="450">
        <f>D9+F9</f>
        <v>6</v>
      </c>
      <c r="I9" s="450">
        <f aca="true" t="shared" si="0" ref="I9:I25">E9+G9</f>
        <v>33008</v>
      </c>
      <c r="J9" s="495"/>
    </row>
    <row r="10" spans="1:10" s="74" customFormat="1" ht="18" customHeight="1">
      <c r="A10" s="446" t="s">
        <v>91</v>
      </c>
      <c r="B10" s="451">
        <v>5979</v>
      </c>
      <c r="C10" s="452">
        <v>938</v>
      </c>
      <c r="D10" s="449">
        <v>0</v>
      </c>
      <c r="E10" s="449">
        <v>0</v>
      </c>
      <c r="F10" s="450">
        <v>15</v>
      </c>
      <c r="G10" s="454">
        <v>171</v>
      </c>
      <c r="H10" s="450">
        <f>D10+F10</f>
        <v>15</v>
      </c>
      <c r="I10" s="450">
        <f t="shared" si="0"/>
        <v>171</v>
      </c>
      <c r="J10" s="495"/>
    </row>
    <row r="11" spans="1:10" ht="18" customHeight="1">
      <c r="A11" s="446" t="s">
        <v>85</v>
      </c>
      <c r="B11" s="447">
        <v>9632</v>
      </c>
      <c r="C11" s="447">
        <v>1627</v>
      </c>
      <c r="D11" s="455">
        <v>5881</v>
      </c>
      <c r="E11" s="453">
        <v>0</v>
      </c>
      <c r="F11" s="450">
        <v>3331</v>
      </c>
      <c r="G11" s="454">
        <v>320</v>
      </c>
      <c r="H11" s="450">
        <f aca="true" t="shared" si="1" ref="H11:H25">D11+F11</f>
        <v>9212</v>
      </c>
      <c r="I11" s="450">
        <f t="shared" si="0"/>
        <v>320</v>
      </c>
      <c r="J11" s="495"/>
    </row>
    <row r="12" spans="1:10" s="74" customFormat="1" ht="18" customHeight="1">
      <c r="A12" s="446" t="s">
        <v>104</v>
      </c>
      <c r="B12" s="452">
        <v>833556</v>
      </c>
      <c r="C12" s="447">
        <v>9018</v>
      </c>
      <c r="D12" s="450">
        <v>177167</v>
      </c>
      <c r="E12" s="450">
        <v>3446</v>
      </c>
      <c r="F12" s="450">
        <v>114313</v>
      </c>
      <c r="G12" s="450">
        <v>921</v>
      </c>
      <c r="H12" s="450">
        <f t="shared" si="1"/>
        <v>291480</v>
      </c>
      <c r="I12" s="450">
        <f t="shared" si="0"/>
        <v>4367</v>
      </c>
      <c r="J12" s="495"/>
    </row>
    <row r="13" spans="1:10" s="74" customFormat="1" ht="18" customHeight="1">
      <c r="A13" s="446" t="s">
        <v>143</v>
      </c>
      <c r="B13" s="448">
        <v>0</v>
      </c>
      <c r="C13" s="447">
        <v>314</v>
      </c>
      <c r="D13" s="453">
        <v>0</v>
      </c>
      <c r="E13" s="456">
        <v>218</v>
      </c>
      <c r="F13" s="450">
        <v>16</v>
      </c>
      <c r="G13" s="448">
        <v>0</v>
      </c>
      <c r="H13" s="450">
        <f t="shared" si="1"/>
        <v>16</v>
      </c>
      <c r="I13" s="450">
        <f t="shared" si="0"/>
        <v>218</v>
      </c>
      <c r="J13" s="495"/>
    </row>
    <row r="14" spans="1:10" s="74" customFormat="1" ht="18" customHeight="1">
      <c r="A14" s="446" t="s">
        <v>75</v>
      </c>
      <c r="B14" s="447">
        <v>2764</v>
      </c>
      <c r="C14" s="447">
        <v>20823</v>
      </c>
      <c r="D14" s="450">
        <v>1143</v>
      </c>
      <c r="E14" s="450">
        <v>33</v>
      </c>
      <c r="F14" s="473">
        <v>0</v>
      </c>
      <c r="G14" s="450">
        <v>1529</v>
      </c>
      <c r="H14" s="450">
        <f t="shared" si="1"/>
        <v>1143</v>
      </c>
      <c r="I14" s="450">
        <f t="shared" si="0"/>
        <v>1562</v>
      </c>
      <c r="J14" s="495"/>
    </row>
    <row r="15" spans="1:10" s="74" customFormat="1" ht="18" customHeight="1">
      <c r="A15" s="457" t="s">
        <v>24</v>
      </c>
      <c r="B15" s="447">
        <v>1088846</v>
      </c>
      <c r="C15" s="447">
        <v>223904</v>
      </c>
      <c r="D15" s="450">
        <v>267748</v>
      </c>
      <c r="E15" s="450">
        <v>99041</v>
      </c>
      <c r="F15" s="450">
        <v>393896</v>
      </c>
      <c r="G15" s="450">
        <v>124362</v>
      </c>
      <c r="H15" s="450">
        <f t="shared" si="1"/>
        <v>661644</v>
      </c>
      <c r="I15" s="450">
        <f t="shared" si="0"/>
        <v>223403</v>
      </c>
      <c r="J15" s="495"/>
    </row>
    <row r="16" spans="1:10" ht="18" customHeight="1">
      <c r="A16" s="457" t="s">
        <v>185</v>
      </c>
      <c r="B16" s="447">
        <v>29</v>
      </c>
      <c r="C16" s="448">
        <v>0</v>
      </c>
      <c r="D16" s="448">
        <v>0</v>
      </c>
      <c r="E16" s="450">
        <v>2463</v>
      </c>
      <c r="F16" s="449">
        <v>0</v>
      </c>
      <c r="G16" s="448">
        <v>0</v>
      </c>
      <c r="H16" s="449">
        <f t="shared" si="1"/>
        <v>0</v>
      </c>
      <c r="I16" s="450">
        <f t="shared" si="0"/>
        <v>2463</v>
      </c>
      <c r="J16" s="495"/>
    </row>
    <row r="17" spans="1:10" s="74" customFormat="1" ht="18" customHeight="1">
      <c r="A17" s="446" t="s">
        <v>175</v>
      </c>
      <c r="B17" s="458">
        <v>542846</v>
      </c>
      <c r="C17" s="447">
        <v>3605708</v>
      </c>
      <c r="D17" s="450">
        <v>107570</v>
      </c>
      <c r="E17" s="450">
        <v>790696</v>
      </c>
      <c r="F17" s="450">
        <v>167393</v>
      </c>
      <c r="G17" s="450">
        <v>896426</v>
      </c>
      <c r="H17" s="450">
        <f t="shared" si="1"/>
        <v>274963</v>
      </c>
      <c r="I17" s="450">
        <f t="shared" si="0"/>
        <v>1687122</v>
      </c>
      <c r="J17" s="495"/>
    </row>
    <row r="18" spans="1:10" s="74" customFormat="1" ht="18" customHeight="1">
      <c r="A18" s="446" t="s">
        <v>64</v>
      </c>
      <c r="B18" s="458">
        <v>16388</v>
      </c>
      <c r="C18" s="447">
        <v>3260</v>
      </c>
      <c r="D18" s="450">
        <v>25058</v>
      </c>
      <c r="E18" s="450">
        <v>1997</v>
      </c>
      <c r="F18" s="450">
        <v>11243</v>
      </c>
      <c r="G18" s="450">
        <v>1519</v>
      </c>
      <c r="H18" s="450">
        <f t="shared" si="1"/>
        <v>36301</v>
      </c>
      <c r="I18" s="450">
        <f t="shared" si="0"/>
        <v>3516</v>
      </c>
      <c r="J18" s="495"/>
    </row>
    <row r="19" spans="1:10" s="74" customFormat="1" ht="18" customHeight="1">
      <c r="A19" s="446" t="s">
        <v>79</v>
      </c>
      <c r="B19" s="447">
        <v>442</v>
      </c>
      <c r="C19" s="447">
        <v>6628</v>
      </c>
      <c r="D19" s="449">
        <v>0</v>
      </c>
      <c r="E19" s="450">
        <v>14309</v>
      </c>
      <c r="F19" s="449">
        <v>0</v>
      </c>
      <c r="G19" s="450">
        <v>8202</v>
      </c>
      <c r="H19" s="449">
        <f t="shared" si="1"/>
        <v>0</v>
      </c>
      <c r="I19" s="450">
        <f t="shared" si="0"/>
        <v>22511</v>
      </c>
      <c r="J19" s="495"/>
    </row>
    <row r="20" spans="1:10" s="74" customFormat="1" ht="18" customHeight="1">
      <c r="A20" s="446" t="s">
        <v>25</v>
      </c>
      <c r="B20" s="458">
        <v>143941</v>
      </c>
      <c r="C20" s="447">
        <v>921933</v>
      </c>
      <c r="D20" s="450">
        <v>75779</v>
      </c>
      <c r="E20" s="450">
        <v>177178</v>
      </c>
      <c r="F20" s="450">
        <v>57254</v>
      </c>
      <c r="G20" s="450">
        <v>189542</v>
      </c>
      <c r="H20" s="450">
        <f t="shared" si="1"/>
        <v>133033</v>
      </c>
      <c r="I20" s="450">
        <f t="shared" si="0"/>
        <v>366720</v>
      </c>
      <c r="J20" s="495"/>
    </row>
    <row r="21" spans="1:10" ht="18" customHeight="1">
      <c r="A21" s="446" t="s">
        <v>80</v>
      </c>
      <c r="B21" s="448">
        <v>0</v>
      </c>
      <c r="C21" s="448">
        <v>0</v>
      </c>
      <c r="D21" s="448">
        <v>0</v>
      </c>
      <c r="E21" s="448">
        <v>0</v>
      </c>
      <c r="F21" s="448">
        <v>0</v>
      </c>
      <c r="G21" s="448">
        <v>0</v>
      </c>
      <c r="H21" s="448">
        <f t="shared" si="1"/>
        <v>0</v>
      </c>
      <c r="I21" s="448">
        <f t="shared" si="0"/>
        <v>0</v>
      </c>
      <c r="J21" s="495"/>
    </row>
    <row r="22" spans="1:10" s="74" customFormat="1" ht="18" customHeight="1">
      <c r="A22" s="446" t="s">
        <v>81</v>
      </c>
      <c r="B22" s="458">
        <v>306843</v>
      </c>
      <c r="C22" s="447">
        <v>175</v>
      </c>
      <c r="D22" s="450">
        <v>61582</v>
      </c>
      <c r="E22" s="448">
        <v>0</v>
      </c>
      <c r="F22" s="450">
        <v>43814</v>
      </c>
      <c r="G22" s="448">
        <v>0</v>
      </c>
      <c r="H22" s="450">
        <f t="shared" si="1"/>
        <v>105396</v>
      </c>
      <c r="I22" s="448">
        <f t="shared" si="0"/>
        <v>0</v>
      </c>
      <c r="J22" s="495"/>
    </row>
    <row r="23" spans="1:10" s="74" customFormat="1" ht="18" customHeight="1">
      <c r="A23" s="446" t="s">
        <v>27</v>
      </c>
      <c r="B23" s="452">
        <v>3213</v>
      </c>
      <c r="C23" s="447">
        <v>25905</v>
      </c>
      <c r="D23" s="450">
        <v>2511</v>
      </c>
      <c r="E23" s="450">
        <v>6219</v>
      </c>
      <c r="F23" s="450">
        <v>47</v>
      </c>
      <c r="G23" s="450">
        <v>7920</v>
      </c>
      <c r="H23" s="450">
        <f t="shared" si="1"/>
        <v>2558</v>
      </c>
      <c r="I23" s="450">
        <f t="shared" si="0"/>
        <v>14139</v>
      </c>
      <c r="J23" s="495"/>
    </row>
    <row r="24" spans="1:10" s="74" customFormat="1" ht="18" customHeight="1">
      <c r="A24" s="446" t="s">
        <v>82</v>
      </c>
      <c r="B24" s="447">
        <v>235307</v>
      </c>
      <c r="C24" s="447">
        <v>19596</v>
      </c>
      <c r="D24" s="450">
        <v>72432</v>
      </c>
      <c r="E24" s="450">
        <v>8871</v>
      </c>
      <c r="F24" s="450">
        <v>6828</v>
      </c>
      <c r="G24" s="450">
        <v>1107</v>
      </c>
      <c r="H24" s="450">
        <f t="shared" si="1"/>
        <v>79260</v>
      </c>
      <c r="I24" s="450">
        <f t="shared" si="0"/>
        <v>9978</v>
      </c>
      <c r="J24" s="495"/>
    </row>
    <row r="25" spans="1:10" s="74" customFormat="1" ht="18" customHeight="1">
      <c r="A25" s="459" t="s">
        <v>29</v>
      </c>
      <c r="B25" s="460">
        <v>129343</v>
      </c>
      <c r="C25" s="460">
        <v>51650</v>
      </c>
      <c r="D25" s="461">
        <v>21776</v>
      </c>
      <c r="E25" s="461">
        <v>8756</v>
      </c>
      <c r="F25" s="461">
        <v>1446</v>
      </c>
      <c r="G25" s="461">
        <v>10033</v>
      </c>
      <c r="H25" s="461">
        <f t="shared" si="1"/>
        <v>23222</v>
      </c>
      <c r="I25" s="461">
        <f t="shared" si="0"/>
        <v>18789</v>
      </c>
      <c r="J25" s="495"/>
    </row>
    <row r="26" spans="1:9" ht="6.75" customHeight="1">
      <c r="A26" s="70"/>
      <c r="B26" s="75"/>
      <c r="C26" s="75"/>
      <c r="D26" s="168"/>
      <c r="E26" s="168"/>
      <c r="F26" s="168"/>
      <c r="G26" s="168"/>
      <c r="H26" s="168"/>
      <c r="I26" s="168"/>
    </row>
    <row r="27" spans="1:9" s="74" customFormat="1" ht="15.75" customHeight="1">
      <c r="A27" s="83" t="s">
        <v>230</v>
      </c>
      <c r="B27" s="83"/>
      <c r="C27" s="83"/>
      <c r="D27" s="169"/>
      <c r="E27" s="169"/>
      <c r="F27" s="169"/>
      <c r="G27" s="169"/>
      <c r="H27" s="169"/>
      <c r="I27" s="169"/>
    </row>
    <row r="28" spans="1:9" s="74" customFormat="1" ht="12.75" customHeight="1">
      <c r="A28" s="69"/>
      <c r="B28" s="70"/>
      <c r="C28" s="70"/>
      <c r="D28" s="169"/>
      <c r="E28" s="169"/>
      <c r="F28" s="169"/>
      <c r="G28" s="169"/>
      <c r="H28" s="169"/>
      <c r="I28" s="169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7.5" customHeight="1"/>
  </sheetData>
  <sheetProtection/>
  <mergeCells count="8">
    <mergeCell ref="J1:J25"/>
    <mergeCell ref="D5:E5"/>
    <mergeCell ref="A4:A6"/>
    <mergeCell ref="B4:C5"/>
    <mergeCell ref="G2:I2"/>
    <mergeCell ref="F5:G5"/>
    <mergeCell ref="H5:I5"/>
    <mergeCell ref="D4:I4"/>
  </mergeCells>
  <printOptions/>
  <pageMargins left="0.45" right="0.17" top="0.66" bottom="0.5" header="0.42" footer="0.1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4"/>
  <sheetViews>
    <sheetView zoomScalePageLayoutView="0" workbookViewId="0" topLeftCell="A16">
      <selection activeCell="B16" sqref="B16"/>
    </sheetView>
  </sheetViews>
  <sheetFormatPr defaultColWidth="9.140625" defaultRowHeight="12.75"/>
  <cols>
    <col min="1" max="1" width="16.8515625" style="0" customWidth="1"/>
    <col min="2" max="3" width="14.8515625" style="0" customWidth="1"/>
    <col min="4" max="9" width="14.8515625" style="1" customWidth="1"/>
    <col min="10" max="10" width="6.57421875" style="73" customWidth="1"/>
  </cols>
  <sheetData>
    <row r="1" spans="1:10" ht="18.75" customHeight="1">
      <c r="A1" s="34" t="s">
        <v>435</v>
      </c>
      <c r="B1" s="80"/>
      <c r="C1" s="80"/>
      <c r="D1" s="170"/>
      <c r="E1" s="170"/>
      <c r="F1" s="170"/>
      <c r="G1" s="170"/>
      <c r="H1" s="170"/>
      <c r="I1" s="170"/>
      <c r="J1" s="495" t="s">
        <v>228</v>
      </c>
    </row>
    <row r="2" spans="1:10" ht="12.75">
      <c r="A2" s="72"/>
      <c r="B2" s="80"/>
      <c r="C2" s="80"/>
      <c r="D2" s="262"/>
      <c r="E2" s="220"/>
      <c r="F2" s="220"/>
      <c r="G2" s="221" t="s">
        <v>410</v>
      </c>
      <c r="H2" s="220"/>
      <c r="I2" s="220"/>
      <c r="J2" s="495"/>
    </row>
    <row r="3" spans="1:10" ht="15.75">
      <c r="A3" s="571" t="s">
        <v>71</v>
      </c>
      <c r="B3" s="529" t="s">
        <v>237</v>
      </c>
      <c r="C3" s="530"/>
      <c r="D3" s="562" t="s">
        <v>400</v>
      </c>
      <c r="E3" s="562"/>
      <c r="F3" s="562"/>
      <c r="G3" s="562"/>
      <c r="H3" s="562"/>
      <c r="I3" s="562"/>
      <c r="J3" s="495"/>
    </row>
    <row r="4" spans="1:10" ht="18.75" customHeight="1">
      <c r="A4" s="572"/>
      <c r="B4" s="574"/>
      <c r="C4" s="575"/>
      <c r="D4" s="593" t="s">
        <v>0</v>
      </c>
      <c r="E4" s="593"/>
      <c r="F4" s="593" t="s">
        <v>1</v>
      </c>
      <c r="G4" s="593"/>
      <c r="H4" s="590" t="s">
        <v>412</v>
      </c>
      <c r="I4" s="591"/>
      <c r="J4" s="495"/>
    </row>
    <row r="5" spans="1:10" ht="25.5">
      <c r="A5" s="573"/>
      <c r="B5" s="135" t="s">
        <v>184</v>
      </c>
      <c r="C5" s="35" t="s">
        <v>243</v>
      </c>
      <c r="D5" s="135" t="s">
        <v>184</v>
      </c>
      <c r="E5" s="35" t="s">
        <v>243</v>
      </c>
      <c r="F5" s="135" t="s">
        <v>184</v>
      </c>
      <c r="G5" s="35" t="s">
        <v>243</v>
      </c>
      <c r="H5" s="35" t="s">
        <v>68</v>
      </c>
      <c r="I5" s="35" t="s">
        <v>198</v>
      </c>
      <c r="J5" s="495"/>
    </row>
    <row r="6" spans="1:10" ht="25.5" customHeight="1">
      <c r="A6" s="198" t="s">
        <v>63</v>
      </c>
      <c r="B6" s="155">
        <v>11984993</v>
      </c>
      <c r="C6" s="155">
        <v>7413897</v>
      </c>
      <c r="D6" s="184">
        <f>SUM(D7:D20)</f>
        <v>3153480</v>
      </c>
      <c r="E6" s="184">
        <f>SUM(E7:E20)</f>
        <v>1647275</v>
      </c>
      <c r="F6" s="184">
        <f>SUM(F7:F20)</f>
        <v>3021616</v>
      </c>
      <c r="G6" s="183">
        <f>SUM(G7:G20)</f>
        <v>1869393</v>
      </c>
      <c r="H6" s="183">
        <f>D6+F6</f>
        <v>6175096</v>
      </c>
      <c r="I6" s="183">
        <f>E6+G6</f>
        <v>3516668</v>
      </c>
      <c r="J6" s="495"/>
    </row>
    <row r="7" spans="1:10" ht="25.5" customHeight="1">
      <c r="A7" s="199" t="s">
        <v>72</v>
      </c>
      <c r="B7" s="200">
        <v>574</v>
      </c>
      <c r="C7" s="194">
        <v>73751</v>
      </c>
      <c r="D7" s="200">
        <v>0</v>
      </c>
      <c r="E7" s="115">
        <v>12688</v>
      </c>
      <c r="F7" s="200">
        <v>0</v>
      </c>
      <c r="G7" s="115">
        <v>17222</v>
      </c>
      <c r="H7" s="200">
        <f>D7+F7</f>
        <v>0</v>
      </c>
      <c r="I7" s="115">
        <f>E7+G7</f>
        <v>29910</v>
      </c>
      <c r="J7" s="495"/>
    </row>
    <row r="8" spans="1:10" ht="25.5" customHeight="1">
      <c r="A8" s="199" t="s">
        <v>83</v>
      </c>
      <c r="B8" s="176">
        <v>15160</v>
      </c>
      <c r="C8" s="176">
        <v>3878</v>
      </c>
      <c r="D8" s="115">
        <v>25</v>
      </c>
      <c r="E8" s="115">
        <v>666</v>
      </c>
      <c r="F8" s="115">
        <v>13</v>
      </c>
      <c r="G8" s="115">
        <v>148</v>
      </c>
      <c r="H8" s="115">
        <f aca="true" t="shared" si="0" ref="H8:H20">D8+F8</f>
        <v>38</v>
      </c>
      <c r="I8" s="115">
        <f aca="true" t="shared" si="1" ref="I8:I20">E8+G8</f>
        <v>814</v>
      </c>
      <c r="J8" s="495"/>
    </row>
    <row r="9" spans="1:10" ht="25.5" customHeight="1">
      <c r="A9" s="199" t="s">
        <v>84</v>
      </c>
      <c r="B9" s="195">
        <v>9632</v>
      </c>
      <c r="C9" s="196">
        <v>1627</v>
      </c>
      <c r="D9" s="115">
        <v>5881</v>
      </c>
      <c r="E9" s="200">
        <v>0</v>
      </c>
      <c r="F9" s="115">
        <v>3331</v>
      </c>
      <c r="G9" s="190">
        <v>320</v>
      </c>
      <c r="H9" s="115">
        <f t="shared" si="0"/>
        <v>9212</v>
      </c>
      <c r="I9" s="115">
        <f t="shared" si="1"/>
        <v>320</v>
      </c>
      <c r="J9" s="495"/>
    </row>
    <row r="10" spans="1:10" ht="25.5" customHeight="1">
      <c r="A10" s="199" t="s">
        <v>76</v>
      </c>
      <c r="B10" s="196">
        <v>12861</v>
      </c>
      <c r="C10" s="177">
        <v>19426</v>
      </c>
      <c r="D10" s="115">
        <v>21831</v>
      </c>
      <c r="E10" s="115">
        <v>10770</v>
      </c>
      <c r="F10" s="115">
        <v>25657</v>
      </c>
      <c r="G10" s="115">
        <v>18817</v>
      </c>
      <c r="H10" s="115">
        <f t="shared" si="0"/>
        <v>47488</v>
      </c>
      <c r="I10" s="115">
        <f t="shared" si="1"/>
        <v>29587</v>
      </c>
      <c r="J10" s="495"/>
    </row>
    <row r="11" spans="1:10" ht="25.5" customHeight="1">
      <c r="A11" s="199" t="s">
        <v>175</v>
      </c>
      <c r="B11" s="175">
        <v>542846</v>
      </c>
      <c r="C11" s="173">
        <v>3605708</v>
      </c>
      <c r="D11" s="115">
        <v>107570</v>
      </c>
      <c r="E11" s="115">
        <v>790696</v>
      </c>
      <c r="F11" s="115">
        <v>167393</v>
      </c>
      <c r="G11" s="115">
        <v>896426</v>
      </c>
      <c r="H11" s="115">
        <f t="shared" si="0"/>
        <v>274963</v>
      </c>
      <c r="I11" s="115">
        <f t="shared" si="1"/>
        <v>1687122</v>
      </c>
      <c r="J11" s="495"/>
    </row>
    <row r="12" spans="1:10" ht="25.5" customHeight="1">
      <c r="A12" s="199" t="s">
        <v>64</v>
      </c>
      <c r="B12" s="175">
        <v>16388</v>
      </c>
      <c r="C12" s="176">
        <v>3260</v>
      </c>
      <c r="D12" s="115">
        <v>25058</v>
      </c>
      <c r="E12" s="115">
        <v>1997</v>
      </c>
      <c r="F12" s="115">
        <v>11243</v>
      </c>
      <c r="G12" s="115">
        <v>1519</v>
      </c>
      <c r="H12" s="115">
        <f t="shared" si="0"/>
        <v>36301</v>
      </c>
      <c r="I12" s="115">
        <f t="shared" si="1"/>
        <v>3516</v>
      </c>
      <c r="J12" s="495"/>
    </row>
    <row r="13" spans="1:10" ht="25.5" customHeight="1">
      <c r="A13" s="199" t="s">
        <v>77</v>
      </c>
      <c r="B13" s="176">
        <v>268308</v>
      </c>
      <c r="C13" s="176">
        <v>80928</v>
      </c>
      <c r="D13" s="115">
        <v>87878</v>
      </c>
      <c r="E13" s="115">
        <v>15800</v>
      </c>
      <c r="F13" s="115">
        <v>8599</v>
      </c>
      <c r="G13" s="115">
        <v>4246</v>
      </c>
      <c r="H13" s="115">
        <f t="shared" si="0"/>
        <v>96477</v>
      </c>
      <c r="I13" s="115">
        <f t="shared" si="1"/>
        <v>20046</v>
      </c>
      <c r="J13" s="495"/>
    </row>
    <row r="14" spans="1:10" ht="25.5" customHeight="1">
      <c r="A14" s="199" t="s">
        <v>78</v>
      </c>
      <c r="B14" s="176">
        <v>34837</v>
      </c>
      <c r="C14" s="176">
        <v>2647</v>
      </c>
      <c r="D14" s="115">
        <v>8253</v>
      </c>
      <c r="E14" s="115">
        <v>544</v>
      </c>
      <c r="F14" s="115">
        <v>10647</v>
      </c>
      <c r="G14" s="115">
        <v>560</v>
      </c>
      <c r="H14" s="115">
        <f t="shared" si="0"/>
        <v>18900</v>
      </c>
      <c r="I14" s="115">
        <f t="shared" si="1"/>
        <v>1104</v>
      </c>
      <c r="J14" s="495"/>
    </row>
    <row r="15" spans="1:10" ht="25.5" customHeight="1">
      <c r="A15" s="199" t="s">
        <v>25</v>
      </c>
      <c r="B15" s="176">
        <v>143941</v>
      </c>
      <c r="C15" s="176">
        <v>921933</v>
      </c>
      <c r="D15" s="115">
        <v>75779</v>
      </c>
      <c r="E15" s="115">
        <v>177178</v>
      </c>
      <c r="F15" s="115">
        <v>57254</v>
      </c>
      <c r="G15" s="115">
        <v>189542</v>
      </c>
      <c r="H15" s="115">
        <f t="shared" si="0"/>
        <v>133033</v>
      </c>
      <c r="I15" s="115">
        <f t="shared" si="1"/>
        <v>366720</v>
      </c>
      <c r="J15" s="495"/>
    </row>
    <row r="16" spans="1:10" ht="25.5" customHeight="1">
      <c r="A16" s="199" t="s">
        <v>164</v>
      </c>
      <c r="B16" s="197">
        <v>10237581</v>
      </c>
      <c r="C16" s="176">
        <v>2592604</v>
      </c>
      <c r="D16" s="115">
        <v>2652180</v>
      </c>
      <c r="E16" s="115">
        <v>583190</v>
      </c>
      <c r="F16" s="115">
        <v>2684781</v>
      </c>
      <c r="G16" s="115">
        <v>712707</v>
      </c>
      <c r="H16" s="115">
        <f t="shared" si="0"/>
        <v>5336961</v>
      </c>
      <c r="I16" s="115">
        <f t="shared" si="1"/>
        <v>1295897</v>
      </c>
      <c r="J16" s="495"/>
    </row>
    <row r="17" spans="1:10" ht="25.5" customHeight="1">
      <c r="A17" s="199" t="s">
        <v>81</v>
      </c>
      <c r="B17" s="175">
        <v>306843</v>
      </c>
      <c r="C17" s="176">
        <v>175</v>
      </c>
      <c r="D17" s="115">
        <v>61582</v>
      </c>
      <c r="E17" s="200">
        <v>0</v>
      </c>
      <c r="F17" s="115">
        <v>43814</v>
      </c>
      <c r="G17" s="200">
        <v>0</v>
      </c>
      <c r="H17" s="115">
        <f t="shared" si="0"/>
        <v>105396</v>
      </c>
      <c r="I17" s="200">
        <f t="shared" si="1"/>
        <v>0</v>
      </c>
      <c r="J17" s="495"/>
    </row>
    <row r="18" spans="1:10" ht="25.5" customHeight="1">
      <c r="A18" s="199" t="s">
        <v>39</v>
      </c>
      <c r="B18" s="176">
        <v>31372</v>
      </c>
      <c r="C18" s="176">
        <v>36714</v>
      </c>
      <c r="D18" s="115">
        <v>13235</v>
      </c>
      <c r="E18" s="115">
        <v>36119</v>
      </c>
      <c r="F18" s="115">
        <v>610</v>
      </c>
      <c r="G18" s="115">
        <v>16746</v>
      </c>
      <c r="H18" s="115">
        <f t="shared" si="0"/>
        <v>13845</v>
      </c>
      <c r="I18" s="115">
        <f t="shared" si="1"/>
        <v>52865</v>
      </c>
      <c r="J18" s="495"/>
    </row>
    <row r="19" spans="1:10" ht="25.5" customHeight="1">
      <c r="A19" s="199" t="s">
        <v>82</v>
      </c>
      <c r="B19" s="176">
        <v>235307</v>
      </c>
      <c r="C19" s="176">
        <v>19596</v>
      </c>
      <c r="D19" s="115">
        <v>72432</v>
      </c>
      <c r="E19" s="115">
        <v>8871</v>
      </c>
      <c r="F19" s="115">
        <v>6828</v>
      </c>
      <c r="G19" s="115">
        <v>1107</v>
      </c>
      <c r="H19" s="115">
        <f t="shared" si="0"/>
        <v>79260</v>
      </c>
      <c r="I19" s="115">
        <f t="shared" si="1"/>
        <v>9978</v>
      </c>
      <c r="J19" s="495"/>
    </row>
    <row r="20" spans="1:10" ht="25.5" customHeight="1">
      <c r="A20" s="201" t="s">
        <v>29</v>
      </c>
      <c r="B20" s="181">
        <v>129343</v>
      </c>
      <c r="C20" s="181">
        <v>51650</v>
      </c>
      <c r="D20" s="186">
        <v>21776</v>
      </c>
      <c r="E20" s="186">
        <v>8756</v>
      </c>
      <c r="F20" s="186">
        <v>1446</v>
      </c>
      <c r="G20" s="186">
        <v>10033</v>
      </c>
      <c r="H20" s="186">
        <f t="shared" si="0"/>
        <v>23222</v>
      </c>
      <c r="I20" s="186">
        <f t="shared" si="1"/>
        <v>18789</v>
      </c>
      <c r="J20" s="495"/>
    </row>
    <row r="21" spans="1:10" ht="9" customHeight="1">
      <c r="A21" s="114"/>
      <c r="B21" s="114"/>
      <c r="C21" s="114"/>
      <c r="J21" s="495"/>
    </row>
    <row r="22" spans="1:10" s="74" customFormat="1" ht="15.75" customHeight="1">
      <c r="A22" s="83" t="s">
        <v>230</v>
      </c>
      <c r="B22" s="83"/>
      <c r="C22" s="83"/>
      <c r="D22" s="169"/>
      <c r="E22" s="169"/>
      <c r="F22" s="169"/>
      <c r="G22" s="169"/>
      <c r="H22" s="169"/>
      <c r="I22" s="169"/>
      <c r="J22" s="495"/>
    </row>
    <row r="23" ht="12.75">
      <c r="J23" s="495"/>
    </row>
    <row r="24" ht="12.75">
      <c r="J24" s="495"/>
    </row>
  </sheetData>
  <sheetProtection/>
  <mergeCells count="7">
    <mergeCell ref="D4:E4"/>
    <mergeCell ref="J1:J24"/>
    <mergeCell ref="F4:G4"/>
    <mergeCell ref="H4:I4"/>
    <mergeCell ref="D3:I3"/>
    <mergeCell ref="A3:A5"/>
    <mergeCell ref="B3:C4"/>
  </mergeCells>
  <printOptions/>
  <pageMargins left="0.45" right="0.21" top="0.75" bottom="0.3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zoomScalePageLayoutView="0" workbookViewId="0" topLeftCell="A19">
      <selection activeCell="A25" sqref="A25"/>
    </sheetView>
  </sheetViews>
  <sheetFormatPr defaultColWidth="9.140625" defaultRowHeight="12.75"/>
  <cols>
    <col min="1" max="1" width="38.421875" style="55" customWidth="1"/>
    <col min="2" max="3" width="10.140625" style="55" customWidth="1"/>
    <col min="4" max="11" width="9.421875" style="61" customWidth="1"/>
    <col min="12" max="12" width="6.7109375" style="55" customWidth="1"/>
    <col min="13" max="13" width="9.140625" style="55" customWidth="1"/>
    <col min="14" max="14" width="11.00390625" style="55" bestFit="1" customWidth="1"/>
    <col min="15" max="16384" width="9.140625" style="55" customWidth="1"/>
  </cols>
  <sheetData>
    <row r="1" spans="1:12" ht="24.75" customHeight="1">
      <c r="A1" s="279" t="s">
        <v>417</v>
      </c>
      <c r="L1" s="495" t="s">
        <v>220</v>
      </c>
    </row>
    <row r="2" spans="1:12" ht="1.5" customHeight="1">
      <c r="A2" s="279"/>
      <c r="L2" s="495"/>
    </row>
    <row r="3" spans="4:12" ht="12" customHeight="1">
      <c r="D3" s="280"/>
      <c r="E3" s="280"/>
      <c r="F3" s="280"/>
      <c r="G3" s="280"/>
      <c r="H3" s="280"/>
      <c r="K3" s="280" t="s">
        <v>381</v>
      </c>
      <c r="L3" s="495"/>
    </row>
    <row r="4" spans="2:12" ht="7.5" customHeight="1">
      <c r="B4" s="122"/>
      <c r="C4" s="122"/>
      <c r="L4" s="495"/>
    </row>
    <row r="5" spans="1:12" ht="23.25" customHeight="1">
      <c r="A5" s="488" t="s">
        <v>110</v>
      </c>
      <c r="B5" s="488" t="s">
        <v>418</v>
      </c>
      <c r="C5" s="488" t="s">
        <v>388</v>
      </c>
      <c r="D5" s="492" t="s">
        <v>388</v>
      </c>
      <c r="E5" s="493"/>
      <c r="F5" s="493"/>
      <c r="G5" s="493"/>
      <c r="H5" s="494"/>
      <c r="I5" s="492" t="s">
        <v>419</v>
      </c>
      <c r="J5" s="493"/>
      <c r="K5" s="494"/>
      <c r="L5" s="495"/>
    </row>
    <row r="6" spans="1:12" ht="24.75" customHeight="1">
      <c r="A6" s="489"/>
      <c r="B6" s="489"/>
      <c r="C6" s="489"/>
      <c r="D6" s="53" t="s">
        <v>0</v>
      </c>
      <c r="E6" s="53" t="s">
        <v>1</v>
      </c>
      <c r="F6" s="478" t="s">
        <v>413</v>
      </c>
      <c r="G6" s="64" t="s">
        <v>2</v>
      </c>
      <c r="H6" s="64" t="s">
        <v>3</v>
      </c>
      <c r="I6" s="53" t="s">
        <v>0</v>
      </c>
      <c r="J6" s="53" t="s">
        <v>1</v>
      </c>
      <c r="K6" s="478" t="s">
        <v>413</v>
      </c>
      <c r="L6" s="495"/>
    </row>
    <row r="7" spans="1:12" ht="30" customHeight="1">
      <c r="A7" s="281" t="s">
        <v>151</v>
      </c>
      <c r="B7" s="282">
        <v>59015</v>
      </c>
      <c r="C7" s="282">
        <v>56265</v>
      </c>
      <c r="D7" s="282">
        <f>D8+D19+D20+D25+D26+D27+D28+'Table 3 cont''d'!D7+'Table 3 cont''d'!D8+'Table 3 cont''d'!D18</f>
        <v>13006</v>
      </c>
      <c r="E7" s="282">
        <f>E8+E19+E20+E25+E26+E27+E28+'Table 3 cont''d'!E7+'Table 3 cont''d'!E8+'Table 3 cont''d'!E18</f>
        <v>13550</v>
      </c>
      <c r="F7" s="282">
        <f>D7+E7</f>
        <v>26556</v>
      </c>
      <c r="G7" s="282">
        <f>G8+G19+G20+G25+G26+G27+G28+'Table 3 cont''d'!G7+'Table 3 cont''d'!G8+'Table 3 cont''d'!G18</f>
        <v>15078</v>
      </c>
      <c r="H7" s="282">
        <f>H8+H19+H20+H25+H26+H27+H28+'Table 3 cont''d'!H7+'Table 3 cont''d'!H8+'Table 3 cont''d'!H18</f>
        <v>14631</v>
      </c>
      <c r="I7" s="282">
        <f>I8+I19+I20+I25+I26+I27+I28+'Table 3 cont''d'!I7+'Table 3 cont''d'!I8+'Table 3 cont''d'!I18</f>
        <v>12466</v>
      </c>
      <c r="J7" s="282">
        <f>J8+J19+J20+J25+J26+J27+J28+'Table 3 cont''d'!J7+'Table 3 cont''d'!J8+'Table 3 cont''d'!J18</f>
        <v>15645</v>
      </c>
      <c r="K7" s="282">
        <f>I7+J7</f>
        <v>28111</v>
      </c>
      <c r="L7" s="495"/>
    </row>
    <row r="8" spans="1:12" ht="22.5" customHeight="1">
      <c r="A8" s="100" t="s">
        <v>36</v>
      </c>
      <c r="B8" s="283">
        <v>18451</v>
      </c>
      <c r="C8" s="283">
        <v>18416</v>
      </c>
      <c r="D8" s="283">
        <v>4758</v>
      </c>
      <c r="E8" s="283">
        <v>3439</v>
      </c>
      <c r="F8" s="283">
        <f>D8+E8</f>
        <v>8197</v>
      </c>
      <c r="G8" s="283">
        <v>5740</v>
      </c>
      <c r="H8" s="283">
        <v>4479</v>
      </c>
      <c r="I8" s="283">
        <v>3604</v>
      </c>
      <c r="J8" s="284">
        <v>5028</v>
      </c>
      <c r="K8" s="283">
        <f>I8+J8</f>
        <v>8632</v>
      </c>
      <c r="L8" s="495"/>
    </row>
    <row r="9" spans="1:12" ht="12" customHeight="1">
      <c r="A9" s="101" t="s">
        <v>201</v>
      </c>
      <c r="B9" s="285"/>
      <c r="C9" s="285"/>
      <c r="D9" s="286"/>
      <c r="E9" s="286"/>
      <c r="F9" s="286"/>
      <c r="G9" s="286"/>
      <c r="H9" s="286"/>
      <c r="I9" s="286"/>
      <c r="J9" s="287"/>
      <c r="K9" s="286"/>
      <c r="L9" s="495"/>
    </row>
    <row r="10" spans="1:12" ht="15" customHeight="1">
      <c r="A10" s="123" t="s">
        <v>348</v>
      </c>
      <c r="B10" s="288"/>
      <c r="C10" s="288"/>
      <c r="D10" s="286"/>
      <c r="E10" s="286"/>
      <c r="F10" s="286"/>
      <c r="G10" s="286"/>
      <c r="H10" s="286"/>
      <c r="I10" s="286"/>
      <c r="J10" s="287"/>
      <c r="K10" s="286"/>
      <c r="L10" s="495"/>
    </row>
    <row r="11" spans="1:15" s="291" customFormat="1" ht="15.75" customHeight="1">
      <c r="A11" s="102" t="s">
        <v>112</v>
      </c>
      <c r="B11" s="289">
        <v>427</v>
      </c>
      <c r="C11" s="289">
        <v>342</v>
      </c>
      <c r="D11" s="289">
        <v>111</v>
      </c>
      <c r="E11" s="289">
        <v>15</v>
      </c>
      <c r="F11" s="289">
        <f>D11+E11</f>
        <v>126</v>
      </c>
      <c r="G11" s="289">
        <v>123</v>
      </c>
      <c r="H11" s="289">
        <v>93</v>
      </c>
      <c r="I11" s="289">
        <v>41</v>
      </c>
      <c r="J11" s="290">
        <v>117</v>
      </c>
      <c r="K11" s="289">
        <f>I11+J11</f>
        <v>158</v>
      </c>
      <c r="L11" s="495"/>
      <c r="M11" s="55"/>
      <c r="N11" s="55"/>
      <c r="O11" s="55"/>
    </row>
    <row r="12" spans="1:12" s="291" customFormat="1" ht="15" customHeight="1">
      <c r="A12" s="102" t="s">
        <v>113</v>
      </c>
      <c r="B12" s="289">
        <v>8268</v>
      </c>
      <c r="C12" s="289">
        <v>6610</v>
      </c>
      <c r="D12" s="289">
        <v>2152</v>
      </c>
      <c r="E12" s="289">
        <v>384</v>
      </c>
      <c r="F12" s="289">
        <f>D12+E12</f>
        <v>2536</v>
      </c>
      <c r="G12" s="289">
        <v>2395</v>
      </c>
      <c r="H12" s="289">
        <v>1679</v>
      </c>
      <c r="I12" s="289">
        <v>824</v>
      </c>
      <c r="J12" s="290">
        <v>1968</v>
      </c>
      <c r="K12" s="289">
        <f>I12+J12</f>
        <v>2792</v>
      </c>
      <c r="L12" s="495"/>
    </row>
    <row r="13" spans="1:12" s="291" customFormat="1" ht="15" customHeight="1">
      <c r="A13" s="123" t="s">
        <v>349</v>
      </c>
      <c r="B13" s="288"/>
      <c r="C13" s="288"/>
      <c r="D13" s="292"/>
      <c r="E13" s="292"/>
      <c r="F13" s="292"/>
      <c r="G13" s="292"/>
      <c r="H13" s="292"/>
      <c r="I13" s="292"/>
      <c r="J13" s="293"/>
      <c r="K13" s="292"/>
      <c r="L13" s="495"/>
    </row>
    <row r="14" spans="1:12" s="291" customFormat="1" ht="17.25" customHeight="1">
      <c r="A14" s="102" t="s">
        <v>114</v>
      </c>
      <c r="B14" s="289">
        <v>83482</v>
      </c>
      <c r="C14" s="289">
        <v>87938</v>
      </c>
      <c r="D14" s="289">
        <v>18044</v>
      </c>
      <c r="E14" s="289">
        <v>21574</v>
      </c>
      <c r="F14" s="289">
        <f>D14+E14</f>
        <v>39618</v>
      </c>
      <c r="G14" s="289">
        <v>25572</v>
      </c>
      <c r="H14" s="289">
        <v>22748</v>
      </c>
      <c r="I14" s="289">
        <v>22954</v>
      </c>
      <c r="J14" s="290">
        <v>23655</v>
      </c>
      <c r="K14" s="289">
        <f>I14+J14</f>
        <v>46609</v>
      </c>
      <c r="L14" s="495"/>
    </row>
    <row r="15" spans="1:12" s="291" customFormat="1" ht="15" customHeight="1">
      <c r="A15" s="102" t="s">
        <v>113</v>
      </c>
      <c r="B15" s="289">
        <v>7932</v>
      </c>
      <c r="C15" s="289">
        <v>9041</v>
      </c>
      <c r="D15" s="289">
        <v>2048</v>
      </c>
      <c r="E15" s="289">
        <v>2394</v>
      </c>
      <c r="F15" s="289">
        <f>D15+E15</f>
        <v>4442</v>
      </c>
      <c r="G15" s="289">
        <v>2418</v>
      </c>
      <c r="H15" s="289">
        <v>2181</v>
      </c>
      <c r="I15" s="289">
        <v>2203</v>
      </c>
      <c r="J15" s="290">
        <v>2401</v>
      </c>
      <c r="K15" s="289">
        <f>I15+J15</f>
        <v>4604</v>
      </c>
      <c r="L15" s="495"/>
    </row>
    <row r="16" spans="1:15" s="291" customFormat="1" ht="15" customHeight="1">
      <c r="A16" s="123" t="s">
        <v>350</v>
      </c>
      <c r="B16" s="289"/>
      <c r="C16" s="289"/>
      <c r="D16" s="289"/>
      <c r="E16" s="289"/>
      <c r="F16" s="289"/>
      <c r="G16" s="289"/>
      <c r="H16" s="289"/>
      <c r="I16" s="292"/>
      <c r="J16" s="293"/>
      <c r="K16" s="292"/>
      <c r="L16" s="495"/>
      <c r="M16" s="55"/>
      <c r="N16" s="55"/>
      <c r="O16" s="55"/>
    </row>
    <row r="17" spans="1:12" s="291" customFormat="1" ht="17.25" customHeight="1">
      <c r="A17" s="102" t="s">
        <v>244</v>
      </c>
      <c r="B17" s="289">
        <v>8407</v>
      </c>
      <c r="C17" s="289">
        <v>6433</v>
      </c>
      <c r="D17" s="289">
        <v>1921</v>
      </c>
      <c r="E17" s="289">
        <v>1710</v>
      </c>
      <c r="F17" s="289">
        <f>D17+E17</f>
        <v>3631</v>
      </c>
      <c r="G17" s="289">
        <v>2080</v>
      </c>
      <c r="H17" s="289">
        <v>722</v>
      </c>
      <c r="I17" s="294">
        <v>1592</v>
      </c>
      <c r="J17" s="295">
        <v>1496</v>
      </c>
      <c r="K17" s="294">
        <f>I17+J17</f>
        <v>3088</v>
      </c>
      <c r="L17" s="495"/>
    </row>
    <row r="18" spans="1:12" s="291" customFormat="1" ht="12.75">
      <c r="A18" s="102" t="s">
        <v>113</v>
      </c>
      <c r="B18" s="289">
        <v>949</v>
      </c>
      <c r="C18" s="289">
        <v>798</v>
      </c>
      <c r="D18" s="289">
        <v>224</v>
      </c>
      <c r="E18" s="289">
        <v>226</v>
      </c>
      <c r="F18" s="289">
        <f>D18+E18</f>
        <v>450</v>
      </c>
      <c r="G18" s="289">
        <v>253</v>
      </c>
      <c r="H18" s="289">
        <v>95</v>
      </c>
      <c r="I18" s="294">
        <v>182</v>
      </c>
      <c r="J18" s="295">
        <v>185</v>
      </c>
      <c r="K18" s="294">
        <f>I18+J18</f>
        <v>367</v>
      </c>
      <c r="L18" s="495"/>
    </row>
    <row r="19" spans="1:12" ht="24.75" customHeight="1">
      <c r="A19" s="103" t="s">
        <v>40</v>
      </c>
      <c r="B19" s="283">
        <v>599</v>
      </c>
      <c r="C19" s="283">
        <v>475</v>
      </c>
      <c r="D19" s="283">
        <v>114</v>
      </c>
      <c r="E19" s="283">
        <v>163</v>
      </c>
      <c r="F19" s="283">
        <f>D19+E19</f>
        <v>277</v>
      </c>
      <c r="G19" s="283">
        <v>71</v>
      </c>
      <c r="H19" s="283">
        <v>127</v>
      </c>
      <c r="I19" s="283">
        <v>76</v>
      </c>
      <c r="J19" s="284">
        <v>182</v>
      </c>
      <c r="K19" s="283">
        <f>I19+J19</f>
        <v>258</v>
      </c>
      <c r="L19" s="495"/>
    </row>
    <row r="20" spans="1:12" ht="24.75" customHeight="1">
      <c r="A20" s="103" t="s">
        <v>115</v>
      </c>
      <c r="B20" s="283">
        <v>971</v>
      </c>
      <c r="C20" s="283">
        <v>874</v>
      </c>
      <c r="D20" s="283">
        <v>169</v>
      </c>
      <c r="E20" s="283">
        <v>232</v>
      </c>
      <c r="F20" s="283">
        <f>D20+E20</f>
        <v>401</v>
      </c>
      <c r="G20" s="283">
        <v>221</v>
      </c>
      <c r="H20" s="283">
        <v>252</v>
      </c>
      <c r="I20" s="283">
        <v>232</v>
      </c>
      <c r="J20" s="284">
        <v>297</v>
      </c>
      <c r="K20" s="283">
        <f>I20+J20</f>
        <v>529</v>
      </c>
      <c r="L20" s="495"/>
    </row>
    <row r="21" spans="1:12" ht="12" customHeight="1">
      <c r="A21" s="101" t="s">
        <v>200</v>
      </c>
      <c r="B21" s="286"/>
      <c r="C21" s="286"/>
      <c r="D21" s="286"/>
      <c r="E21" s="286"/>
      <c r="F21" s="286"/>
      <c r="G21" s="286"/>
      <c r="H21" s="286"/>
      <c r="I21" s="286"/>
      <c r="J21" s="287"/>
      <c r="K21" s="286"/>
      <c r="L21" s="495"/>
    </row>
    <row r="22" spans="1:12" ht="16.5" customHeight="1">
      <c r="A22" s="123" t="s">
        <v>351</v>
      </c>
      <c r="B22" s="296"/>
      <c r="C22" s="296"/>
      <c r="D22" s="297"/>
      <c r="E22" s="297"/>
      <c r="F22" s="297"/>
      <c r="G22" s="297"/>
      <c r="H22" s="297"/>
      <c r="I22" s="297"/>
      <c r="J22" s="298"/>
      <c r="K22" s="297"/>
      <c r="L22" s="495"/>
    </row>
    <row r="23" spans="1:12" s="291" customFormat="1" ht="16.5" customHeight="1">
      <c r="A23" s="102" t="s">
        <v>114</v>
      </c>
      <c r="B23" s="289">
        <v>272</v>
      </c>
      <c r="C23" s="289">
        <v>272</v>
      </c>
      <c r="D23" s="289">
        <v>65</v>
      </c>
      <c r="E23" s="289">
        <v>88</v>
      </c>
      <c r="F23" s="289">
        <f aca="true" t="shared" si="0" ref="F23:F28">D23+E23</f>
        <v>153</v>
      </c>
      <c r="G23" s="289">
        <v>42</v>
      </c>
      <c r="H23" s="289">
        <v>77</v>
      </c>
      <c r="I23" s="294">
        <v>59</v>
      </c>
      <c r="J23" s="295">
        <v>56</v>
      </c>
      <c r="K23" s="294">
        <f aca="true" t="shared" si="1" ref="K23:K28">I23+J23</f>
        <v>115</v>
      </c>
      <c r="L23" s="495"/>
    </row>
    <row r="24" spans="1:12" s="291" customFormat="1" ht="16.5" customHeight="1">
      <c r="A24" s="102" t="s">
        <v>113</v>
      </c>
      <c r="B24" s="289">
        <v>103</v>
      </c>
      <c r="C24" s="289">
        <v>103</v>
      </c>
      <c r="D24" s="289">
        <v>28</v>
      </c>
      <c r="E24" s="289">
        <v>28</v>
      </c>
      <c r="F24" s="289">
        <f t="shared" si="0"/>
        <v>56</v>
      </c>
      <c r="G24" s="289">
        <v>17</v>
      </c>
      <c r="H24" s="289">
        <v>30</v>
      </c>
      <c r="I24" s="294">
        <v>23</v>
      </c>
      <c r="J24" s="295">
        <v>22</v>
      </c>
      <c r="K24" s="294">
        <f t="shared" si="1"/>
        <v>45</v>
      </c>
      <c r="L24" s="495"/>
    </row>
    <row r="25" spans="1:12" ht="15" customHeight="1">
      <c r="A25" s="104" t="s">
        <v>116</v>
      </c>
      <c r="B25" s="283">
        <v>20</v>
      </c>
      <c r="C25" s="283">
        <v>15</v>
      </c>
      <c r="D25" s="283">
        <v>3</v>
      </c>
      <c r="E25" s="283">
        <v>4</v>
      </c>
      <c r="F25" s="283">
        <f t="shared" si="0"/>
        <v>7</v>
      </c>
      <c r="G25" s="283">
        <v>3</v>
      </c>
      <c r="H25" s="283">
        <v>5</v>
      </c>
      <c r="I25" s="283">
        <v>8</v>
      </c>
      <c r="J25" s="479">
        <v>71</v>
      </c>
      <c r="K25" s="283">
        <f t="shared" si="1"/>
        <v>79</v>
      </c>
      <c r="L25" s="495"/>
    </row>
    <row r="26" spans="1:12" ht="24.75" customHeight="1">
      <c r="A26" s="103" t="s">
        <v>117</v>
      </c>
      <c r="B26" s="283">
        <v>50</v>
      </c>
      <c r="C26" s="283">
        <v>99</v>
      </c>
      <c r="D26" s="283">
        <v>25</v>
      </c>
      <c r="E26" s="283">
        <v>52</v>
      </c>
      <c r="F26" s="283">
        <f t="shared" si="0"/>
        <v>77</v>
      </c>
      <c r="G26" s="283">
        <v>11</v>
      </c>
      <c r="H26" s="283">
        <v>11</v>
      </c>
      <c r="I26" s="283">
        <v>17</v>
      </c>
      <c r="J26" s="284">
        <v>17</v>
      </c>
      <c r="K26" s="283">
        <f t="shared" si="1"/>
        <v>34</v>
      </c>
      <c r="L26" s="495"/>
    </row>
    <row r="27" spans="1:12" ht="24.75" customHeight="1">
      <c r="A27" s="103" t="s">
        <v>118</v>
      </c>
      <c r="B27" s="283">
        <v>1765</v>
      </c>
      <c r="C27" s="283">
        <v>1963</v>
      </c>
      <c r="D27" s="283">
        <v>307</v>
      </c>
      <c r="E27" s="283">
        <v>416</v>
      </c>
      <c r="F27" s="283">
        <f t="shared" si="0"/>
        <v>723</v>
      </c>
      <c r="G27" s="283">
        <v>585</v>
      </c>
      <c r="H27" s="283">
        <v>655</v>
      </c>
      <c r="I27" s="283">
        <v>429</v>
      </c>
      <c r="J27" s="284">
        <v>507</v>
      </c>
      <c r="K27" s="283">
        <f t="shared" si="1"/>
        <v>936</v>
      </c>
      <c r="L27" s="495"/>
    </row>
    <row r="28" spans="1:12" ht="29.25" customHeight="1">
      <c r="A28" s="105" t="s">
        <v>119</v>
      </c>
      <c r="B28" s="283">
        <v>5255</v>
      </c>
      <c r="C28" s="283">
        <v>5130</v>
      </c>
      <c r="D28" s="283">
        <v>1156</v>
      </c>
      <c r="E28" s="283">
        <v>1380</v>
      </c>
      <c r="F28" s="283">
        <f t="shared" si="0"/>
        <v>2536</v>
      </c>
      <c r="G28" s="283">
        <v>1244</v>
      </c>
      <c r="H28" s="283">
        <v>1350</v>
      </c>
      <c r="I28" s="283">
        <v>1201</v>
      </c>
      <c r="J28" s="284">
        <v>1584</v>
      </c>
      <c r="K28" s="283">
        <f t="shared" si="1"/>
        <v>2785</v>
      </c>
      <c r="L28" s="495"/>
    </row>
    <row r="29" spans="1:12" ht="13.5" customHeight="1">
      <c r="A29" s="101" t="s">
        <v>201</v>
      </c>
      <c r="B29" s="76"/>
      <c r="C29" s="76"/>
      <c r="D29" s="286"/>
      <c r="E29" s="286"/>
      <c r="F29" s="286"/>
      <c r="G29" s="286"/>
      <c r="H29" s="286"/>
      <c r="I29" s="286"/>
      <c r="J29" s="287"/>
      <c r="K29" s="286"/>
      <c r="L29" s="495"/>
    </row>
    <row r="30" spans="1:12" s="291" customFormat="1" ht="15" customHeight="1">
      <c r="A30" s="102" t="s">
        <v>353</v>
      </c>
      <c r="B30" s="289">
        <v>2265</v>
      </c>
      <c r="C30" s="289">
        <v>2182</v>
      </c>
      <c r="D30" s="289">
        <v>530</v>
      </c>
      <c r="E30" s="289">
        <v>571</v>
      </c>
      <c r="F30" s="289">
        <f>D30+E30</f>
        <v>1101</v>
      </c>
      <c r="G30" s="289">
        <v>541</v>
      </c>
      <c r="H30" s="289">
        <v>540</v>
      </c>
      <c r="I30" s="289">
        <v>506</v>
      </c>
      <c r="J30" s="290">
        <v>642</v>
      </c>
      <c r="K30" s="289">
        <f>I30+J30</f>
        <v>1148</v>
      </c>
      <c r="L30" s="495"/>
    </row>
    <row r="31" spans="1:12" s="291" customFormat="1" ht="15" customHeight="1">
      <c r="A31" s="102" t="s">
        <v>352</v>
      </c>
      <c r="B31" s="289">
        <v>1237</v>
      </c>
      <c r="C31" s="289">
        <v>1165</v>
      </c>
      <c r="D31" s="289">
        <v>222</v>
      </c>
      <c r="E31" s="289">
        <v>323</v>
      </c>
      <c r="F31" s="289">
        <f>D31+E31</f>
        <v>545</v>
      </c>
      <c r="G31" s="289">
        <v>312</v>
      </c>
      <c r="H31" s="289">
        <v>308</v>
      </c>
      <c r="I31" s="289">
        <v>355</v>
      </c>
      <c r="J31" s="290">
        <v>545</v>
      </c>
      <c r="K31" s="289">
        <f>I31+J31</f>
        <v>900</v>
      </c>
      <c r="L31" s="495"/>
    </row>
    <row r="32" spans="1:12" s="291" customFormat="1" ht="15" customHeight="1">
      <c r="A32" s="299" t="s">
        <v>354</v>
      </c>
      <c r="B32" s="300">
        <v>40</v>
      </c>
      <c r="C32" s="300">
        <v>37</v>
      </c>
      <c r="D32" s="300">
        <v>7</v>
      </c>
      <c r="E32" s="300">
        <v>10</v>
      </c>
      <c r="F32" s="300">
        <f>D32+E32</f>
        <v>17</v>
      </c>
      <c r="G32" s="300">
        <v>8</v>
      </c>
      <c r="H32" s="300">
        <v>12</v>
      </c>
      <c r="I32" s="300">
        <v>7</v>
      </c>
      <c r="J32" s="301">
        <v>8</v>
      </c>
      <c r="K32" s="300">
        <f>I32+J32</f>
        <v>15</v>
      </c>
      <c r="L32" s="495"/>
    </row>
    <row r="33" spans="1:12" ht="14.25" customHeight="1">
      <c r="A33" s="42" t="s">
        <v>234</v>
      </c>
      <c r="B33" s="78" t="s">
        <v>195</v>
      </c>
      <c r="C33" s="78"/>
      <c r="L33" s="495"/>
    </row>
    <row r="34" spans="1:12" ht="11.25" customHeight="1">
      <c r="A34" s="40"/>
      <c r="L34" s="136"/>
    </row>
  </sheetData>
  <sheetProtection/>
  <mergeCells count="6">
    <mergeCell ref="A5:A6"/>
    <mergeCell ref="B5:B6"/>
    <mergeCell ref="L1:L33"/>
    <mergeCell ref="C5:C6"/>
    <mergeCell ref="I5:K5"/>
    <mergeCell ref="D5:H5"/>
  </mergeCells>
  <printOptions/>
  <pageMargins left="0.75" right="0.25" top="0.26" bottom="0.17" header="0.25" footer="0.17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9.00390625" style="0" customWidth="1"/>
    <col min="2" max="8" width="9.8515625" style="0" customWidth="1"/>
    <col min="9" max="11" width="9.8515625" style="1" customWidth="1"/>
    <col min="12" max="12" width="7.421875" style="0" customWidth="1"/>
  </cols>
  <sheetData>
    <row r="1" spans="1:12" ht="19.5" customHeight="1">
      <c r="A1" s="16" t="s">
        <v>395</v>
      </c>
      <c r="B1" s="3"/>
      <c r="C1" s="3"/>
      <c r="L1" s="497" t="s">
        <v>179</v>
      </c>
    </row>
    <row r="2" spans="1:12" ht="3.75" customHeight="1">
      <c r="A2" s="3"/>
      <c r="B2" s="3"/>
      <c r="C2" s="3"/>
      <c r="L2" s="498"/>
    </row>
    <row r="3" spans="1:12" ht="12" customHeight="1">
      <c r="A3" s="3"/>
      <c r="B3" s="3"/>
      <c r="C3" s="3"/>
      <c r="D3" s="28"/>
      <c r="E3" s="28"/>
      <c r="F3" s="28"/>
      <c r="G3" s="28"/>
      <c r="H3" s="28"/>
      <c r="K3" s="28" t="s">
        <v>381</v>
      </c>
      <c r="L3" s="498"/>
    </row>
    <row r="4" spans="1:12" ht="8.25" customHeight="1">
      <c r="A4" s="3"/>
      <c r="B4" s="67"/>
      <c r="C4" s="67"/>
      <c r="L4" s="498"/>
    </row>
    <row r="5" spans="1:12" ht="21.75" customHeight="1">
      <c r="A5" s="488" t="s">
        <v>110</v>
      </c>
      <c r="B5" s="499" t="s">
        <v>431</v>
      </c>
      <c r="C5" s="499" t="s">
        <v>388</v>
      </c>
      <c r="D5" s="501" t="s">
        <v>388</v>
      </c>
      <c r="E5" s="502"/>
      <c r="F5" s="502"/>
      <c r="G5" s="502"/>
      <c r="H5" s="503"/>
      <c r="I5" s="501" t="s">
        <v>432</v>
      </c>
      <c r="J5" s="502"/>
      <c r="K5" s="503"/>
      <c r="L5" s="498"/>
    </row>
    <row r="6" spans="1:12" ht="22.5" customHeight="1">
      <c r="A6" s="489"/>
      <c r="B6" s="500"/>
      <c r="C6" s="500"/>
      <c r="D6" s="465" t="s">
        <v>0</v>
      </c>
      <c r="E6" s="465" t="s">
        <v>1</v>
      </c>
      <c r="F6" s="465" t="s">
        <v>412</v>
      </c>
      <c r="G6" s="465" t="s">
        <v>2</v>
      </c>
      <c r="H6" s="465" t="s">
        <v>3</v>
      </c>
      <c r="I6" s="465" t="s">
        <v>0</v>
      </c>
      <c r="J6" s="465" t="s">
        <v>1</v>
      </c>
      <c r="K6" s="465" t="s">
        <v>412</v>
      </c>
      <c r="L6" s="498"/>
    </row>
    <row r="7" spans="1:12" ht="36.75" customHeight="1">
      <c r="A7" s="304" t="s">
        <v>120</v>
      </c>
      <c r="B7" s="465">
        <v>3727</v>
      </c>
      <c r="C7" s="465">
        <v>1288</v>
      </c>
      <c r="D7" s="465">
        <v>230</v>
      </c>
      <c r="E7" s="465">
        <v>276</v>
      </c>
      <c r="F7" s="465">
        <f>D7+E7</f>
        <v>506</v>
      </c>
      <c r="G7" s="465">
        <v>334</v>
      </c>
      <c r="H7" s="465">
        <v>448</v>
      </c>
      <c r="I7" s="465">
        <v>433</v>
      </c>
      <c r="J7" s="465">
        <v>376</v>
      </c>
      <c r="K7" s="465">
        <f>I7+J7</f>
        <v>809</v>
      </c>
      <c r="L7" s="498"/>
    </row>
    <row r="8" spans="1:12" ht="36.75" customHeight="1">
      <c r="A8" s="100" t="s">
        <v>35</v>
      </c>
      <c r="B8" s="359">
        <v>28109</v>
      </c>
      <c r="C8" s="359">
        <v>27950</v>
      </c>
      <c r="D8" s="359">
        <v>6227</v>
      </c>
      <c r="E8" s="359">
        <v>7576</v>
      </c>
      <c r="F8" s="359">
        <f>D8+E8</f>
        <v>13803</v>
      </c>
      <c r="G8" s="359">
        <v>6856</v>
      </c>
      <c r="H8" s="359">
        <v>7291</v>
      </c>
      <c r="I8" s="359">
        <v>6454</v>
      </c>
      <c r="J8" s="359">
        <v>7560</v>
      </c>
      <c r="K8" s="359">
        <f>I8+J8</f>
        <v>14014</v>
      </c>
      <c r="L8" s="498"/>
    </row>
    <row r="9" spans="1:12" ht="18" customHeight="1">
      <c r="A9" s="101" t="s">
        <v>111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498"/>
    </row>
    <row r="10" spans="1:12" ht="36.75" customHeight="1">
      <c r="A10" s="307" t="s">
        <v>355</v>
      </c>
      <c r="B10" s="480">
        <v>23907</v>
      </c>
      <c r="C10" s="441">
        <v>23592</v>
      </c>
      <c r="D10" s="441">
        <v>5392</v>
      </c>
      <c r="E10" s="441">
        <v>6545</v>
      </c>
      <c r="F10" s="441">
        <f aca="true" t="shared" si="0" ref="F10:F16">D10+E10</f>
        <v>11937</v>
      </c>
      <c r="G10" s="441">
        <v>5667</v>
      </c>
      <c r="H10" s="441">
        <v>5988</v>
      </c>
      <c r="I10" s="441">
        <v>5213</v>
      </c>
      <c r="J10" s="441">
        <v>5994</v>
      </c>
      <c r="K10" s="441">
        <f aca="true" t="shared" si="1" ref="K10:K16">I10+J10</f>
        <v>11207</v>
      </c>
      <c r="L10" s="498"/>
    </row>
    <row r="11" spans="1:12" ht="36.75" customHeight="1">
      <c r="A11" s="123" t="s">
        <v>356</v>
      </c>
      <c r="B11" s="441">
        <v>162</v>
      </c>
      <c r="C11" s="441">
        <v>187</v>
      </c>
      <c r="D11" s="441">
        <v>57</v>
      </c>
      <c r="E11" s="441">
        <v>60</v>
      </c>
      <c r="F11" s="441">
        <f t="shared" si="0"/>
        <v>117</v>
      </c>
      <c r="G11" s="441">
        <v>45</v>
      </c>
      <c r="H11" s="441">
        <v>25</v>
      </c>
      <c r="I11" s="441">
        <v>52</v>
      </c>
      <c r="J11" s="441">
        <v>66</v>
      </c>
      <c r="K11" s="441">
        <f t="shared" si="1"/>
        <v>118</v>
      </c>
      <c r="L11" s="498"/>
    </row>
    <row r="12" spans="1:12" ht="36.75" customHeight="1">
      <c r="A12" s="307" t="s">
        <v>357</v>
      </c>
      <c r="B12" s="441">
        <v>306</v>
      </c>
      <c r="C12" s="441">
        <v>315</v>
      </c>
      <c r="D12" s="441">
        <v>86</v>
      </c>
      <c r="E12" s="441">
        <v>76</v>
      </c>
      <c r="F12" s="441">
        <f t="shared" si="0"/>
        <v>162</v>
      </c>
      <c r="G12" s="441">
        <v>79</v>
      </c>
      <c r="H12" s="441">
        <v>74</v>
      </c>
      <c r="I12" s="441">
        <v>57</v>
      </c>
      <c r="J12" s="441">
        <v>77</v>
      </c>
      <c r="K12" s="441">
        <f t="shared" si="1"/>
        <v>134</v>
      </c>
      <c r="L12" s="498"/>
    </row>
    <row r="13" spans="1:12" ht="36.75" customHeight="1">
      <c r="A13" s="123" t="s">
        <v>358</v>
      </c>
      <c r="B13" s="441">
        <v>622</v>
      </c>
      <c r="C13" s="441">
        <v>337</v>
      </c>
      <c r="D13" s="441">
        <v>102</v>
      </c>
      <c r="E13" s="441">
        <v>103</v>
      </c>
      <c r="F13" s="441">
        <f t="shared" si="0"/>
        <v>205</v>
      </c>
      <c r="G13" s="441">
        <v>60</v>
      </c>
      <c r="H13" s="441">
        <v>72</v>
      </c>
      <c r="I13" s="441">
        <v>106</v>
      </c>
      <c r="J13" s="441">
        <v>127</v>
      </c>
      <c r="K13" s="441">
        <f t="shared" si="1"/>
        <v>233</v>
      </c>
      <c r="L13" s="498"/>
    </row>
    <row r="14" spans="1:12" ht="36.75" customHeight="1">
      <c r="A14" s="123" t="s">
        <v>359</v>
      </c>
      <c r="B14" s="441">
        <v>234</v>
      </c>
      <c r="C14" s="441">
        <v>224</v>
      </c>
      <c r="D14" s="441">
        <v>39</v>
      </c>
      <c r="E14" s="441">
        <v>52</v>
      </c>
      <c r="F14" s="441">
        <f t="shared" si="0"/>
        <v>91</v>
      </c>
      <c r="G14" s="441">
        <v>51</v>
      </c>
      <c r="H14" s="441">
        <v>82</v>
      </c>
      <c r="I14" s="441">
        <v>63</v>
      </c>
      <c r="J14" s="441">
        <v>54</v>
      </c>
      <c r="K14" s="441">
        <f t="shared" si="1"/>
        <v>117</v>
      </c>
      <c r="L14" s="498"/>
    </row>
    <row r="15" spans="1:12" ht="36.75" customHeight="1">
      <c r="A15" s="307" t="s">
        <v>360</v>
      </c>
      <c r="B15" s="441">
        <v>1102</v>
      </c>
      <c r="C15" s="441">
        <v>1259</v>
      </c>
      <c r="D15" s="441">
        <v>146</v>
      </c>
      <c r="E15" s="441">
        <v>182</v>
      </c>
      <c r="F15" s="441">
        <f t="shared" si="0"/>
        <v>328</v>
      </c>
      <c r="G15" s="441">
        <v>396</v>
      </c>
      <c r="H15" s="441">
        <v>535</v>
      </c>
      <c r="I15" s="441">
        <v>545</v>
      </c>
      <c r="J15" s="441">
        <v>590</v>
      </c>
      <c r="K15" s="441">
        <f t="shared" si="1"/>
        <v>1135</v>
      </c>
      <c r="L15" s="498"/>
    </row>
    <row r="16" spans="1:12" ht="36.75" customHeight="1">
      <c r="A16" s="307" t="s">
        <v>361</v>
      </c>
      <c r="B16" s="441">
        <v>288</v>
      </c>
      <c r="C16" s="441">
        <v>368</v>
      </c>
      <c r="D16" s="441">
        <v>69</v>
      </c>
      <c r="E16" s="441">
        <v>86</v>
      </c>
      <c r="F16" s="441">
        <f t="shared" si="0"/>
        <v>155</v>
      </c>
      <c r="G16" s="441">
        <v>112</v>
      </c>
      <c r="H16" s="441">
        <v>101</v>
      </c>
      <c r="I16" s="441">
        <v>80</v>
      </c>
      <c r="J16" s="441">
        <v>95</v>
      </c>
      <c r="K16" s="441">
        <f t="shared" si="1"/>
        <v>175</v>
      </c>
      <c r="L16" s="498"/>
    </row>
    <row r="17" spans="1:12" ht="8.25" customHeight="1">
      <c r="A17" s="307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498"/>
    </row>
    <row r="18" spans="1:12" ht="36.75" customHeight="1">
      <c r="A18" s="308" t="s">
        <v>142</v>
      </c>
      <c r="B18" s="306">
        <v>68</v>
      </c>
      <c r="C18" s="306">
        <v>55</v>
      </c>
      <c r="D18" s="306">
        <v>17</v>
      </c>
      <c r="E18" s="306">
        <v>12</v>
      </c>
      <c r="F18" s="306">
        <f>D18+E18</f>
        <v>29</v>
      </c>
      <c r="G18" s="306">
        <v>13</v>
      </c>
      <c r="H18" s="306">
        <v>13</v>
      </c>
      <c r="I18" s="306">
        <v>12</v>
      </c>
      <c r="J18" s="306">
        <v>23</v>
      </c>
      <c r="K18" s="306">
        <f>I18+J18</f>
        <v>35</v>
      </c>
      <c r="L18" s="498"/>
    </row>
    <row r="19" spans="1:12" ht="4.5" customHeight="1">
      <c r="A19" s="31"/>
      <c r="B19" s="82"/>
      <c r="C19" s="82"/>
      <c r="D19" s="7"/>
      <c r="E19" s="7"/>
      <c r="F19" s="7"/>
      <c r="G19" s="7"/>
      <c r="H19" s="7"/>
      <c r="I19" s="7"/>
      <c r="J19" s="7"/>
      <c r="K19" s="7"/>
      <c r="L19" s="498"/>
    </row>
    <row r="20" spans="1:12" ht="24" customHeight="1">
      <c r="A20" s="42" t="s">
        <v>387</v>
      </c>
      <c r="B20" s="78"/>
      <c r="C20" s="78"/>
      <c r="D20" s="1"/>
      <c r="E20" s="1"/>
      <c r="F20" s="1"/>
      <c r="G20" s="1"/>
      <c r="H20" s="1"/>
      <c r="L20" s="498"/>
    </row>
    <row r="21" ht="15" customHeight="1">
      <c r="A21" s="42"/>
    </row>
  </sheetData>
  <sheetProtection/>
  <mergeCells count="6">
    <mergeCell ref="L1:L20"/>
    <mergeCell ref="A5:A6"/>
    <mergeCell ref="B5:B6"/>
    <mergeCell ref="C5:C6"/>
    <mergeCell ref="D5:H5"/>
    <mergeCell ref="I5:K5"/>
  </mergeCells>
  <printOptions horizontalCentered="1"/>
  <pageMargins left="0.25" right="0.25" top="0.75" bottom="0.25" header="0.17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zoomScalePageLayoutView="0" workbookViewId="0" topLeftCell="A1">
      <selection activeCell="A28" sqref="A28"/>
    </sheetView>
  </sheetViews>
  <sheetFormatPr defaultColWidth="8.8515625" defaultRowHeight="12.75"/>
  <cols>
    <col min="1" max="1" width="40.00390625" style="55" customWidth="1"/>
    <col min="2" max="3" width="10.57421875" style="55" customWidth="1"/>
    <col min="4" max="11" width="10.57421875" style="61" customWidth="1"/>
    <col min="12" max="12" width="6.7109375" style="55" customWidth="1"/>
    <col min="13" max="16384" width="8.8515625" style="55" customWidth="1"/>
  </cols>
  <sheetData>
    <row r="1" spans="1:12" ht="18.75">
      <c r="A1" s="279" t="s">
        <v>396</v>
      </c>
      <c r="L1" s="495" t="s">
        <v>180</v>
      </c>
    </row>
    <row r="2" spans="1:12" ht="11.25" customHeight="1">
      <c r="A2" s="311"/>
      <c r="L2" s="495"/>
    </row>
    <row r="3" spans="4:12" ht="12" customHeight="1">
      <c r="D3" s="280"/>
      <c r="E3" s="280"/>
      <c r="F3" s="280"/>
      <c r="G3" s="280"/>
      <c r="H3" s="280"/>
      <c r="J3" s="280"/>
      <c r="K3" s="280" t="s">
        <v>381</v>
      </c>
      <c r="L3" s="504"/>
    </row>
    <row r="4" spans="2:12" ht="5.25" customHeight="1">
      <c r="B4" s="122"/>
      <c r="C4" s="122"/>
      <c r="L4" s="504"/>
    </row>
    <row r="5" spans="1:12" ht="21.75" customHeight="1">
      <c r="A5" s="488" t="s">
        <v>110</v>
      </c>
      <c r="B5" s="488" t="s">
        <v>256</v>
      </c>
      <c r="C5" s="488" t="s">
        <v>237</v>
      </c>
      <c r="D5" s="492" t="s">
        <v>237</v>
      </c>
      <c r="E5" s="493"/>
      <c r="F5" s="493"/>
      <c r="G5" s="493"/>
      <c r="H5" s="494"/>
      <c r="I5" s="492" t="s">
        <v>392</v>
      </c>
      <c r="J5" s="493"/>
      <c r="K5" s="494"/>
      <c r="L5" s="504"/>
    </row>
    <row r="6" spans="1:12" ht="23.25" customHeight="1">
      <c r="A6" s="489"/>
      <c r="B6" s="489"/>
      <c r="C6" s="489"/>
      <c r="D6" s="53" t="s">
        <v>0</v>
      </c>
      <c r="E6" s="53" t="s">
        <v>1</v>
      </c>
      <c r="F6" s="478" t="s">
        <v>412</v>
      </c>
      <c r="G6" s="64" t="s">
        <v>2</v>
      </c>
      <c r="H6" s="64" t="s">
        <v>3</v>
      </c>
      <c r="I6" s="53" t="s">
        <v>0</v>
      </c>
      <c r="J6" s="46" t="s">
        <v>1</v>
      </c>
      <c r="K6" s="475" t="s">
        <v>412</v>
      </c>
      <c r="L6" s="504"/>
    </row>
    <row r="7" spans="1:12" ht="30" customHeight="1">
      <c r="A7" s="281" t="s">
        <v>151</v>
      </c>
      <c r="B7" s="312">
        <v>46427</v>
      </c>
      <c r="C7" s="312">
        <v>45845</v>
      </c>
      <c r="D7" s="312">
        <f>D8+D19+D20+D25+D26+D27+D28+'Table 4 cont''d'!D7+'Table 4 cont''d'!D8+'Table 4 cont''d'!D18</f>
        <v>10735</v>
      </c>
      <c r="E7" s="312">
        <f>E8+E19+E20+E25+E26+E27+E28+'Table 4 cont''d'!E7+'Table 4 cont''d'!E8+'Table 4 cont''d'!E18</f>
        <v>10976</v>
      </c>
      <c r="F7" s="312">
        <f>D7+E7</f>
        <v>21711</v>
      </c>
      <c r="G7" s="312">
        <f>G8+G19+G20+G25+G26+G27+G28+'Table 4 cont''d'!G7+'Table 4 cont''d'!G8+'Table 4 cont''d'!G18</f>
        <v>12398</v>
      </c>
      <c r="H7" s="312">
        <f>H8+H19+H20+H25+H26+H27+H28+'Table 4 cont''d'!H7+'Table 4 cont''d'!H8+'Table 4 cont''d'!H18</f>
        <v>11736</v>
      </c>
      <c r="I7" s="312">
        <f>I8+I19+I20+I25+I26+I27+I28+'Table 4 cont''d'!I7+'Table 4 cont''d'!I8+'Table 4 cont''d'!I18</f>
        <v>9795</v>
      </c>
      <c r="J7" s="312">
        <f>J8+J19+J20+J25+J26+J27+J28+'Table 4 cont''d'!J7+'Table 4 cont''d'!J8+'Table 4 cont''d'!J18</f>
        <v>13086</v>
      </c>
      <c r="K7" s="282">
        <f>I7+J7</f>
        <v>22881</v>
      </c>
      <c r="L7" s="504"/>
    </row>
    <row r="8" spans="1:12" ht="24.75" customHeight="1">
      <c r="A8" s="100" t="s">
        <v>36</v>
      </c>
      <c r="B8" s="223">
        <v>16226</v>
      </c>
      <c r="C8" s="223">
        <v>15889</v>
      </c>
      <c r="D8" s="223">
        <v>4133</v>
      </c>
      <c r="E8" s="223">
        <v>2830</v>
      </c>
      <c r="F8" s="223">
        <f>D8+E8</f>
        <v>6963</v>
      </c>
      <c r="G8" s="223">
        <v>5077</v>
      </c>
      <c r="H8" s="223">
        <v>3849</v>
      </c>
      <c r="I8" s="223">
        <v>2845</v>
      </c>
      <c r="J8" s="223">
        <v>4549</v>
      </c>
      <c r="K8" s="223">
        <f>I8+J8</f>
        <v>7394</v>
      </c>
      <c r="L8" s="504"/>
    </row>
    <row r="9" spans="1:12" ht="13.5" customHeight="1">
      <c r="A9" s="101" t="s">
        <v>199</v>
      </c>
      <c r="B9" s="285"/>
      <c r="C9" s="285"/>
      <c r="D9" s="313"/>
      <c r="E9" s="313"/>
      <c r="F9" s="313"/>
      <c r="G9" s="313"/>
      <c r="H9" s="313"/>
      <c r="I9" s="313"/>
      <c r="J9" s="313"/>
      <c r="K9" s="313"/>
      <c r="L9" s="504"/>
    </row>
    <row r="10" spans="1:12" ht="15" customHeight="1">
      <c r="A10" s="123" t="s">
        <v>362</v>
      </c>
      <c r="B10" s="285"/>
      <c r="C10" s="285"/>
      <c r="D10" s="313"/>
      <c r="E10" s="313"/>
      <c r="F10" s="313"/>
      <c r="G10" s="313"/>
      <c r="H10" s="313"/>
      <c r="I10" s="313"/>
      <c r="J10" s="313"/>
      <c r="K10" s="313"/>
      <c r="L10" s="504"/>
    </row>
    <row r="11" spans="1:12" s="291" customFormat="1" ht="12.75">
      <c r="A11" s="102" t="s">
        <v>112</v>
      </c>
      <c r="B11" s="314">
        <v>427</v>
      </c>
      <c r="C11" s="314">
        <v>342</v>
      </c>
      <c r="D11" s="314">
        <v>111</v>
      </c>
      <c r="E11" s="314">
        <v>15</v>
      </c>
      <c r="F11" s="314">
        <f>D11+E11</f>
        <v>126</v>
      </c>
      <c r="G11" s="314">
        <v>123</v>
      </c>
      <c r="H11" s="314">
        <v>93</v>
      </c>
      <c r="I11" s="289">
        <v>41</v>
      </c>
      <c r="J11" s="289">
        <v>117</v>
      </c>
      <c r="K11" s="289">
        <f>I11+J11</f>
        <v>158</v>
      </c>
      <c r="L11" s="504"/>
    </row>
    <row r="12" spans="1:12" s="291" customFormat="1" ht="12.75">
      <c r="A12" s="102" t="s">
        <v>113</v>
      </c>
      <c r="B12" s="314">
        <v>8268</v>
      </c>
      <c r="C12" s="314">
        <v>6610</v>
      </c>
      <c r="D12" s="314">
        <v>2152</v>
      </c>
      <c r="E12" s="314">
        <v>384</v>
      </c>
      <c r="F12" s="314">
        <f>D12+E12</f>
        <v>2536</v>
      </c>
      <c r="G12" s="314">
        <v>2395</v>
      </c>
      <c r="H12" s="314">
        <v>1679</v>
      </c>
      <c r="I12" s="289">
        <v>824</v>
      </c>
      <c r="J12" s="289">
        <v>1968</v>
      </c>
      <c r="K12" s="289">
        <f>I12+J12</f>
        <v>2792</v>
      </c>
      <c r="L12" s="504"/>
    </row>
    <row r="13" spans="1:12" ht="15" customHeight="1">
      <c r="A13" s="123" t="s">
        <v>312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504"/>
    </row>
    <row r="14" spans="1:12" s="291" customFormat="1" ht="12.75">
      <c r="A14" s="102" t="s">
        <v>114</v>
      </c>
      <c r="B14" s="314">
        <v>49099</v>
      </c>
      <c r="C14" s="314">
        <v>50587</v>
      </c>
      <c r="D14" s="314">
        <v>9456</v>
      </c>
      <c r="E14" s="314">
        <v>13921</v>
      </c>
      <c r="F14" s="314">
        <f>D14+E14</f>
        <v>23377</v>
      </c>
      <c r="G14" s="314">
        <v>14574</v>
      </c>
      <c r="H14" s="314">
        <v>12636</v>
      </c>
      <c r="I14" s="314">
        <v>12440</v>
      </c>
      <c r="J14" s="314">
        <v>17072</v>
      </c>
      <c r="K14" s="314">
        <f>I14+J14</f>
        <v>29512</v>
      </c>
      <c r="L14" s="504"/>
    </row>
    <row r="15" spans="1:12" s="291" customFormat="1" ht="12.75">
      <c r="A15" s="102" t="s">
        <v>113</v>
      </c>
      <c r="B15" s="314">
        <v>6060</v>
      </c>
      <c r="C15" s="314">
        <v>6878</v>
      </c>
      <c r="D15" s="314">
        <v>1485</v>
      </c>
      <c r="E15" s="314">
        <v>1908</v>
      </c>
      <c r="F15" s="314">
        <f>D15+E15</f>
        <v>3393</v>
      </c>
      <c r="G15" s="314">
        <v>1845</v>
      </c>
      <c r="H15" s="314">
        <v>1640</v>
      </c>
      <c r="I15" s="314">
        <v>1564</v>
      </c>
      <c r="J15" s="314">
        <v>2047</v>
      </c>
      <c r="K15" s="314">
        <f>I15+J15</f>
        <v>3611</v>
      </c>
      <c r="L15" s="504"/>
    </row>
    <row r="16" spans="1:12" ht="15" customHeight="1">
      <c r="A16" s="123" t="s">
        <v>350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504"/>
    </row>
    <row r="17" spans="1:12" s="291" customFormat="1" ht="12.75">
      <c r="A17" s="102" t="s">
        <v>244</v>
      </c>
      <c r="B17" s="314">
        <v>8407</v>
      </c>
      <c r="C17" s="314">
        <v>6433</v>
      </c>
      <c r="D17" s="314">
        <v>1921</v>
      </c>
      <c r="E17" s="314">
        <v>1710</v>
      </c>
      <c r="F17" s="314">
        <f>D17+E17</f>
        <v>3631</v>
      </c>
      <c r="G17" s="314">
        <v>2080</v>
      </c>
      <c r="H17" s="314">
        <v>722</v>
      </c>
      <c r="I17" s="314">
        <v>1592</v>
      </c>
      <c r="J17" s="314">
        <v>1496</v>
      </c>
      <c r="K17" s="314">
        <f>I17+J17</f>
        <v>3088</v>
      </c>
      <c r="L17" s="504"/>
    </row>
    <row r="18" spans="1:12" s="291" customFormat="1" ht="12.75">
      <c r="A18" s="102" t="s">
        <v>113</v>
      </c>
      <c r="B18" s="314">
        <v>949</v>
      </c>
      <c r="C18" s="314">
        <v>798</v>
      </c>
      <c r="D18" s="314">
        <v>224</v>
      </c>
      <c r="E18" s="314">
        <v>226</v>
      </c>
      <c r="F18" s="314">
        <f>D18+E18</f>
        <v>450</v>
      </c>
      <c r="G18" s="314">
        <v>253</v>
      </c>
      <c r="H18" s="314">
        <v>95</v>
      </c>
      <c r="I18" s="314">
        <v>182</v>
      </c>
      <c r="J18" s="314">
        <v>185</v>
      </c>
      <c r="K18" s="314">
        <f>I18+J18</f>
        <v>367</v>
      </c>
      <c r="L18" s="504"/>
    </row>
    <row r="19" spans="1:12" ht="21.75" customHeight="1">
      <c r="A19" s="103" t="s">
        <v>40</v>
      </c>
      <c r="B19" s="223">
        <v>167</v>
      </c>
      <c r="C19" s="223">
        <v>157</v>
      </c>
      <c r="D19" s="223">
        <v>42</v>
      </c>
      <c r="E19" s="223">
        <v>47</v>
      </c>
      <c r="F19" s="223">
        <f>D19+E19</f>
        <v>89</v>
      </c>
      <c r="G19" s="223">
        <v>33</v>
      </c>
      <c r="H19" s="223">
        <v>35</v>
      </c>
      <c r="I19" s="223">
        <v>23</v>
      </c>
      <c r="J19" s="223">
        <v>102</v>
      </c>
      <c r="K19" s="223">
        <f>I19+J19</f>
        <v>125</v>
      </c>
      <c r="L19" s="504"/>
    </row>
    <row r="20" spans="1:12" ht="24.75" customHeight="1">
      <c r="A20" s="100" t="s">
        <v>115</v>
      </c>
      <c r="B20" s="223">
        <v>537</v>
      </c>
      <c r="C20" s="223">
        <v>393</v>
      </c>
      <c r="D20" s="223">
        <v>81</v>
      </c>
      <c r="E20" s="223">
        <v>105</v>
      </c>
      <c r="F20" s="223">
        <f>D20+E20</f>
        <v>186</v>
      </c>
      <c r="G20" s="223">
        <v>93</v>
      </c>
      <c r="H20" s="223">
        <v>114</v>
      </c>
      <c r="I20" s="223">
        <v>100</v>
      </c>
      <c r="J20" s="223">
        <v>124</v>
      </c>
      <c r="K20" s="223">
        <f>I20+J20</f>
        <v>224</v>
      </c>
      <c r="L20" s="504"/>
    </row>
    <row r="21" spans="1:12" ht="12" customHeight="1">
      <c r="A21" s="101" t="s">
        <v>199</v>
      </c>
      <c r="B21" s="285"/>
      <c r="C21" s="285"/>
      <c r="D21" s="313"/>
      <c r="E21" s="313"/>
      <c r="F21" s="313"/>
      <c r="G21" s="313"/>
      <c r="H21" s="313"/>
      <c r="I21" s="313"/>
      <c r="J21" s="313"/>
      <c r="K21" s="313"/>
      <c r="L21" s="504"/>
    </row>
    <row r="22" spans="1:12" ht="15" customHeight="1">
      <c r="A22" s="123" t="s">
        <v>363</v>
      </c>
      <c r="B22" s="285"/>
      <c r="C22" s="285"/>
      <c r="D22" s="315"/>
      <c r="E22" s="315"/>
      <c r="F22" s="315"/>
      <c r="G22" s="315"/>
      <c r="H22" s="315"/>
      <c r="I22" s="315"/>
      <c r="J22" s="315"/>
      <c r="K22" s="315"/>
      <c r="L22" s="504"/>
    </row>
    <row r="23" spans="1:12" ht="15" customHeight="1">
      <c r="A23" s="102" t="s">
        <v>114</v>
      </c>
      <c r="B23" s="314">
        <v>272</v>
      </c>
      <c r="C23" s="314">
        <v>238</v>
      </c>
      <c r="D23" s="314">
        <v>65</v>
      </c>
      <c r="E23" s="314">
        <v>54</v>
      </c>
      <c r="F23" s="314">
        <f aca="true" t="shared" si="0" ref="F23:F28">D23+E23</f>
        <v>119</v>
      </c>
      <c r="G23" s="314">
        <v>42</v>
      </c>
      <c r="H23" s="314">
        <v>77</v>
      </c>
      <c r="I23" s="314">
        <v>59</v>
      </c>
      <c r="J23" s="314">
        <v>56</v>
      </c>
      <c r="K23" s="314">
        <f aca="true" t="shared" si="1" ref="K23:K28">I23+J23</f>
        <v>115</v>
      </c>
      <c r="L23" s="504"/>
    </row>
    <row r="24" spans="1:12" ht="15" customHeight="1">
      <c r="A24" s="102" t="s">
        <v>113</v>
      </c>
      <c r="B24" s="314">
        <v>103</v>
      </c>
      <c r="C24" s="314">
        <v>97</v>
      </c>
      <c r="D24" s="314">
        <v>28</v>
      </c>
      <c r="E24" s="314">
        <v>22</v>
      </c>
      <c r="F24" s="314">
        <f t="shared" si="0"/>
        <v>50</v>
      </c>
      <c r="G24" s="314">
        <v>17</v>
      </c>
      <c r="H24" s="314">
        <v>30</v>
      </c>
      <c r="I24" s="314">
        <v>23</v>
      </c>
      <c r="J24" s="314">
        <v>22</v>
      </c>
      <c r="K24" s="314">
        <f t="shared" si="1"/>
        <v>45</v>
      </c>
      <c r="L24" s="504"/>
    </row>
    <row r="25" spans="1:12" ht="14.25" customHeight="1">
      <c r="A25" s="104" t="s">
        <v>116</v>
      </c>
      <c r="B25" s="316">
        <v>0</v>
      </c>
      <c r="C25" s="316">
        <v>0</v>
      </c>
      <c r="D25" s="316">
        <v>0</v>
      </c>
      <c r="E25" s="316">
        <v>0</v>
      </c>
      <c r="F25" s="316">
        <f t="shared" si="0"/>
        <v>0</v>
      </c>
      <c r="G25" s="316">
        <v>0</v>
      </c>
      <c r="H25" s="316">
        <v>0</v>
      </c>
      <c r="I25" s="316">
        <v>0</v>
      </c>
      <c r="J25" s="316">
        <v>0</v>
      </c>
      <c r="K25" s="316">
        <f t="shared" si="1"/>
        <v>0</v>
      </c>
      <c r="L25" s="504"/>
    </row>
    <row r="26" spans="1:12" ht="18" customHeight="1">
      <c r="A26" s="100" t="s">
        <v>117</v>
      </c>
      <c r="B26" s="223">
        <v>5</v>
      </c>
      <c r="C26" s="223">
        <v>28</v>
      </c>
      <c r="D26" s="223">
        <v>6</v>
      </c>
      <c r="E26" s="223">
        <v>19</v>
      </c>
      <c r="F26" s="223">
        <f t="shared" si="0"/>
        <v>25</v>
      </c>
      <c r="G26" s="223">
        <v>3</v>
      </c>
      <c r="H26" s="316">
        <v>0</v>
      </c>
      <c r="I26" s="223">
        <v>8</v>
      </c>
      <c r="J26" s="223">
        <v>2</v>
      </c>
      <c r="K26" s="223">
        <f t="shared" si="1"/>
        <v>10</v>
      </c>
      <c r="L26" s="504"/>
    </row>
    <row r="27" spans="1:12" ht="24.75" customHeight="1">
      <c r="A27" s="100" t="s">
        <v>118</v>
      </c>
      <c r="B27" s="223">
        <v>439</v>
      </c>
      <c r="C27" s="223">
        <v>423</v>
      </c>
      <c r="D27" s="223">
        <v>63</v>
      </c>
      <c r="E27" s="223">
        <v>99</v>
      </c>
      <c r="F27" s="223">
        <f t="shared" si="0"/>
        <v>162</v>
      </c>
      <c r="G27" s="223">
        <v>115</v>
      </c>
      <c r="H27" s="223">
        <v>146</v>
      </c>
      <c r="I27" s="223">
        <v>79</v>
      </c>
      <c r="J27" s="223">
        <v>110</v>
      </c>
      <c r="K27" s="223">
        <f t="shared" si="1"/>
        <v>189</v>
      </c>
      <c r="L27" s="504"/>
    </row>
    <row r="28" spans="1:12" ht="24.75" customHeight="1">
      <c r="A28" s="105" t="s">
        <v>119</v>
      </c>
      <c r="B28" s="223">
        <v>3789</v>
      </c>
      <c r="C28" s="223">
        <v>3779</v>
      </c>
      <c r="D28" s="223">
        <v>850</v>
      </c>
      <c r="E28" s="223">
        <v>1019</v>
      </c>
      <c r="F28" s="223">
        <f t="shared" si="0"/>
        <v>1869</v>
      </c>
      <c r="G28" s="223">
        <v>925</v>
      </c>
      <c r="H28" s="223">
        <v>985</v>
      </c>
      <c r="I28" s="223">
        <v>919</v>
      </c>
      <c r="J28" s="223">
        <v>1274</v>
      </c>
      <c r="K28" s="223">
        <f t="shared" si="1"/>
        <v>2193</v>
      </c>
      <c r="L28" s="504"/>
    </row>
    <row r="29" spans="1:12" ht="13.5" customHeight="1">
      <c r="A29" s="101" t="s">
        <v>201</v>
      </c>
      <c r="B29" s="285"/>
      <c r="C29" s="285"/>
      <c r="D29" s="313"/>
      <c r="E29" s="313"/>
      <c r="F29" s="313"/>
      <c r="G29" s="313"/>
      <c r="H29" s="313"/>
      <c r="I29" s="313"/>
      <c r="J29" s="313"/>
      <c r="K29" s="313"/>
      <c r="L29" s="504"/>
    </row>
    <row r="30" spans="1:12" ht="15" customHeight="1">
      <c r="A30" s="123" t="s">
        <v>353</v>
      </c>
      <c r="B30" s="314">
        <v>1553</v>
      </c>
      <c r="C30" s="314">
        <v>1582</v>
      </c>
      <c r="D30" s="314">
        <v>401</v>
      </c>
      <c r="E30" s="314">
        <v>421</v>
      </c>
      <c r="F30" s="314">
        <f>D30+E30</f>
        <v>822</v>
      </c>
      <c r="G30" s="314">
        <v>379</v>
      </c>
      <c r="H30" s="314">
        <v>381</v>
      </c>
      <c r="I30" s="314">
        <v>382</v>
      </c>
      <c r="J30" s="314">
        <v>499</v>
      </c>
      <c r="K30" s="314">
        <f>I30+J30</f>
        <v>881</v>
      </c>
      <c r="L30" s="504"/>
    </row>
    <row r="31" spans="1:12" ht="15" customHeight="1">
      <c r="A31" s="123" t="s">
        <v>352</v>
      </c>
      <c r="B31" s="314">
        <v>1176</v>
      </c>
      <c r="C31" s="314">
        <v>1149</v>
      </c>
      <c r="D31" s="314">
        <v>211</v>
      </c>
      <c r="E31" s="314">
        <v>320</v>
      </c>
      <c r="F31" s="314">
        <f>D31+E31</f>
        <v>531</v>
      </c>
      <c r="G31" s="314">
        <v>311</v>
      </c>
      <c r="H31" s="314">
        <v>307</v>
      </c>
      <c r="I31" s="314">
        <v>324</v>
      </c>
      <c r="J31" s="314">
        <v>522</v>
      </c>
      <c r="K31" s="314">
        <f>I31+J31</f>
        <v>846</v>
      </c>
      <c r="L31" s="504"/>
    </row>
    <row r="32" spans="1:12" ht="15" customHeight="1">
      <c r="A32" s="123" t="s">
        <v>354</v>
      </c>
      <c r="B32" s="314">
        <v>31</v>
      </c>
      <c r="C32" s="314">
        <v>26</v>
      </c>
      <c r="D32" s="314">
        <v>5</v>
      </c>
      <c r="E32" s="314">
        <v>8</v>
      </c>
      <c r="F32" s="314">
        <f>D32+E32</f>
        <v>13</v>
      </c>
      <c r="G32" s="314">
        <v>5</v>
      </c>
      <c r="H32" s="314">
        <v>8</v>
      </c>
      <c r="I32" s="314">
        <v>6</v>
      </c>
      <c r="J32" s="314">
        <v>7</v>
      </c>
      <c r="K32" s="314">
        <f>I32+J32</f>
        <v>13</v>
      </c>
      <c r="L32" s="504"/>
    </row>
    <row r="33" spans="1:12" ht="4.5" customHeight="1">
      <c r="A33" s="212"/>
      <c r="B33" s="317"/>
      <c r="C33" s="317"/>
      <c r="D33" s="318"/>
      <c r="E33" s="318"/>
      <c r="F33" s="318"/>
      <c r="G33" s="318"/>
      <c r="H33" s="318"/>
      <c r="I33" s="318"/>
      <c r="J33" s="318"/>
      <c r="K33" s="318"/>
      <c r="L33" s="504"/>
    </row>
    <row r="34" spans="1:12" ht="0.75" customHeight="1" hidden="1">
      <c r="A34" s="210"/>
      <c r="B34" s="319"/>
      <c r="C34" s="319"/>
      <c r="D34" s="320"/>
      <c r="E34" s="320"/>
      <c r="F34" s="320"/>
      <c r="G34" s="320"/>
      <c r="H34" s="320"/>
      <c r="I34" s="320"/>
      <c r="J34" s="320"/>
      <c r="K34" s="320"/>
      <c r="L34" s="504"/>
    </row>
    <row r="35" ht="2.25" customHeight="1">
      <c r="L35" s="504"/>
    </row>
    <row r="36" spans="1:12" ht="14.25" customHeight="1">
      <c r="A36" s="78" t="s">
        <v>266</v>
      </c>
      <c r="L36" s="504"/>
    </row>
    <row r="37" ht="13.5" customHeight="1">
      <c r="L37" s="275"/>
    </row>
  </sheetData>
  <sheetProtection/>
  <mergeCells count="6">
    <mergeCell ref="L1:L36"/>
    <mergeCell ref="A5:A6"/>
    <mergeCell ref="B5:B6"/>
    <mergeCell ref="C5:C6"/>
    <mergeCell ref="I5:K5"/>
    <mergeCell ref="D5:H5"/>
  </mergeCells>
  <printOptions/>
  <pageMargins left="0.75" right="0.25" top="0.54" bottom="0.25" header="0.37" footer="0.5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9.421875" style="0" customWidth="1"/>
    <col min="2" max="11" width="11.00390625" style="0" customWidth="1"/>
    <col min="12" max="12" width="6.7109375" style="0" customWidth="1"/>
  </cols>
  <sheetData>
    <row r="1" spans="1:12" ht="19.5" customHeight="1">
      <c r="A1" s="302" t="s">
        <v>397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05" t="s">
        <v>181</v>
      </c>
    </row>
    <row r="2" spans="1:12" ht="2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06"/>
    </row>
    <row r="3" spans="1:12" ht="12" customHeight="1">
      <c r="A3" s="55"/>
      <c r="B3" s="55"/>
      <c r="C3" s="55"/>
      <c r="D3" s="280"/>
      <c r="E3" s="280"/>
      <c r="F3" s="280"/>
      <c r="G3" s="280"/>
      <c r="H3" s="280"/>
      <c r="I3" s="55"/>
      <c r="J3" s="280"/>
      <c r="K3" s="280" t="s">
        <v>382</v>
      </c>
      <c r="L3" s="506"/>
    </row>
    <row r="4" spans="1:12" ht="6" customHeight="1">
      <c r="A4" s="55"/>
      <c r="B4" s="122"/>
      <c r="C4" s="122"/>
      <c r="D4" s="55"/>
      <c r="E4" s="55"/>
      <c r="F4" s="55"/>
      <c r="G4" s="55"/>
      <c r="H4" s="55"/>
      <c r="I4" s="55"/>
      <c r="J4" s="55"/>
      <c r="K4" s="55"/>
      <c r="L4" s="506"/>
    </row>
    <row r="5" spans="1:12" ht="19.5" customHeight="1">
      <c r="A5" s="488" t="s">
        <v>110</v>
      </c>
      <c r="B5" s="488" t="s">
        <v>256</v>
      </c>
      <c r="C5" s="488" t="s">
        <v>237</v>
      </c>
      <c r="D5" s="492" t="s">
        <v>237</v>
      </c>
      <c r="E5" s="493"/>
      <c r="F5" s="493"/>
      <c r="G5" s="493"/>
      <c r="H5" s="494"/>
      <c r="I5" s="492" t="s">
        <v>392</v>
      </c>
      <c r="J5" s="493"/>
      <c r="K5" s="494"/>
      <c r="L5" s="506"/>
    </row>
    <row r="6" spans="1:12" ht="27" customHeight="1">
      <c r="A6" s="489"/>
      <c r="B6" s="489"/>
      <c r="C6" s="489"/>
      <c r="D6" s="53" t="s">
        <v>0</v>
      </c>
      <c r="E6" s="53" t="s">
        <v>1</v>
      </c>
      <c r="F6" s="478" t="s">
        <v>412</v>
      </c>
      <c r="G6" s="64" t="s">
        <v>2</v>
      </c>
      <c r="H6" s="64" t="s">
        <v>3</v>
      </c>
      <c r="I6" s="53" t="s">
        <v>0</v>
      </c>
      <c r="J6" s="46" t="s">
        <v>1</v>
      </c>
      <c r="K6" s="475" t="s">
        <v>412</v>
      </c>
      <c r="L6" s="506"/>
    </row>
    <row r="7" spans="1:12" ht="39.75" customHeight="1">
      <c r="A7" s="304" t="s">
        <v>120</v>
      </c>
      <c r="B7" s="223">
        <v>157</v>
      </c>
      <c r="C7" s="223">
        <v>113</v>
      </c>
      <c r="D7" s="223">
        <v>16</v>
      </c>
      <c r="E7" s="223">
        <v>17</v>
      </c>
      <c r="F7" s="223">
        <f>D7+E7</f>
        <v>33</v>
      </c>
      <c r="G7" s="223">
        <v>33</v>
      </c>
      <c r="H7" s="223">
        <v>47</v>
      </c>
      <c r="I7" s="223">
        <v>24</v>
      </c>
      <c r="J7" s="222">
        <v>28</v>
      </c>
      <c r="K7" s="222">
        <f>I7+J7</f>
        <v>52</v>
      </c>
      <c r="L7" s="506"/>
    </row>
    <row r="8" spans="1:12" ht="41.25" customHeight="1">
      <c r="A8" s="100" t="s">
        <v>35</v>
      </c>
      <c r="B8" s="223">
        <v>25091</v>
      </c>
      <c r="C8" s="223">
        <v>25055</v>
      </c>
      <c r="D8" s="223">
        <v>5542</v>
      </c>
      <c r="E8" s="223">
        <v>6837</v>
      </c>
      <c r="F8" s="223">
        <f>D8+E8</f>
        <v>12379</v>
      </c>
      <c r="G8" s="223">
        <v>6117</v>
      </c>
      <c r="H8" s="223">
        <v>6559</v>
      </c>
      <c r="I8" s="223">
        <v>5795</v>
      </c>
      <c r="J8" s="223">
        <v>6895</v>
      </c>
      <c r="K8" s="223">
        <f>I8+J8</f>
        <v>12690</v>
      </c>
      <c r="L8" s="506"/>
    </row>
    <row r="9" spans="1:12" ht="13.5" customHeight="1">
      <c r="A9" s="101" t="s">
        <v>199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506"/>
    </row>
    <row r="10" spans="1:12" ht="33" customHeight="1">
      <c r="A10" s="307" t="s">
        <v>364</v>
      </c>
      <c r="B10" s="294">
        <v>21969</v>
      </c>
      <c r="C10" s="294">
        <v>21971</v>
      </c>
      <c r="D10" s="294">
        <v>4928</v>
      </c>
      <c r="E10" s="294">
        <v>6138</v>
      </c>
      <c r="F10" s="294">
        <f aca="true" t="shared" si="0" ref="F10:F16">D10+E10</f>
        <v>11066</v>
      </c>
      <c r="G10" s="294">
        <v>5266</v>
      </c>
      <c r="H10" s="294">
        <v>5639</v>
      </c>
      <c r="I10" s="294">
        <v>4867</v>
      </c>
      <c r="J10" s="294">
        <v>5737</v>
      </c>
      <c r="K10" s="294">
        <f aca="true" t="shared" si="1" ref="K10:K16">I10+J10</f>
        <v>10604</v>
      </c>
      <c r="L10" s="506"/>
    </row>
    <row r="11" spans="1:12" ht="32.25" customHeight="1">
      <c r="A11" s="123" t="s">
        <v>365</v>
      </c>
      <c r="B11" s="294">
        <v>152</v>
      </c>
      <c r="C11" s="294">
        <v>187</v>
      </c>
      <c r="D11" s="294">
        <v>57</v>
      </c>
      <c r="E11" s="294">
        <v>60</v>
      </c>
      <c r="F11" s="294">
        <f t="shared" si="0"/>
        <v>117</v>
      </c>
      <c r="G11" s="294">
        <v>45</v>
      </c>
      <c r="H11" s="294">
        <v>25</v>
      </c>
      <c r="I11" s="294">
        <v>52</v>
      </c>
      <c r="J11" s="294">
        <v>64</v>
      </c>
      <c r="K11" s="294">
        <f t="shared" si="1"/>
        <v>116</v>
      </c>
      <c r="L11" s="506"/>
    </row>
    <row r="12" spans="1:12" ht="30" customHeight="1">
      <c r="A12" s="307" t="s">
        <v>366</v>
      </c>
      <c r="B12" s="294">
        <v>294</v>
      </c>
      <c r="C12" s="294">
        <v>301</v>
      </c>
      <c r="D12" s="294">
        <v>83</v>
      </c>
      <c r="E12" s="294">
        <v>75</v>
      </c>
      <c r="F12" s="294">
        <f t="shared" si="0"/>
        <v>158</v>
      </c>
      <c r="G12" s="294">
        <v>74</v>
      </c>
      <c r="H12" s="294">
        <v>69</v>
      </c>
      <c r="I12" s="294">
        <v>55</v>
      </c>
      <c r="J12" s="294">
        <v>76</v>
      </c>
      <c r="K12" s="294">
        <f t="shared" si="1"/>
        <v>131</v>
      </c>
      <c r="L12" s="506"/>
    </row>
    <row r="13" spans="1:12" ht="33" customHeight="1">
      <c r="A13" s="123" t="s">
        <v>367</v>
      </c>
      <c r="B13" s="294">
        <v>569</v>
      </c>
      <c r="C13" s="294">
        <v>263</v>
      </c>
      <c r="D13" s="294">
        <v>77</v>
      </c>
      <c r="E13" s="294">
        <v>78</v>
      </c>
      <c r="F13" s="294">
        <f t="shared" si="0"/>
        <v>155</v>
      </c>
      <c r="G13" s="294">
        <v>48</v>
      </c>
      <c r="H13" s="294">
        <v>60</v>
      </c>
      <c r="I13" s="294">
        <v>84</v>
      </c>
      <c r="J13" s="294">
        <v>106</v>
      </c>
      <c r="K13" s="294">
        <f t="shared" si="1"/>
        <v>190</v>
      </c>
      <c r="L13" s="506"/>
    </row>
    <row r="14" spans="1:12" ht="33" customHeight="1">
      <c r="A14" s="123" t="s">
        <v>368</v>
      </c>
      <c r="B14" s="294">
        <v>184</v>
      </c>
      <c r="C14" s="294">
        <v>158</v>
      </c>
      <c r="D14" s="294">
        <v>27</v>
      </c>
      <c r="E14" s="294">
        <v>38</v>
      </c>
      <c r="F14" s="294">
        <f t="shared" si="0"/>
        <v>65</v>
      </c>
      <c r="G14" s="294">
        <v>38</v>
      </c>
      <c r="H14" s="294">
        <v>55</v>
      </c>
      <c r="I14" s="294">
        <v>49</v>
      </c>
      <c r="J14" s="294">
        <v>46</v>
      </c>
      <c r="K14" s="294">
        <f t="shared" si="1"/>
        <v>95</v>
      </c>
      <c r="L14" s="506"/>
    </row>
    <row r="15" spans="1:12" ht="33" customHeight="1">
      <c r="A15" s="307" t="s">
        <v>360</v>
      </c>
      <c r="B15" s="294">
        <v>941</v>
      </c>
      <c r="C15" s="294">
        <v>1093</v>
      </c>
      <c r="D15" s="294">
        <v>121</v>
      </c>
      <c r="E15" s="294">
        <v>142</v>
      </c>
      <c r="F15" s="294">
        <f t="shared" si="0"/>
        <v>263</v>
      </c>
      <c r="G15" s="294">
        <v>381</v>
      </c>
      <c r="H15" s="294">
        <v>449</v>
      </c>
      <c r="I15" s="294">
        <v>457</v>
      </c>
      <c r="J15" s="294">
        <v>477</v>
      </c>
      <c r="K15" s="294">
        <f t="shared" si="1"/>
        <v>934</v>
      </c>
      <c r="L15" s="506"/>
    </row>
    <row r="16" spans="1:12" ht="33.75" customHeight="1">
      <c r="A16" s="307" t="s">
        <v>361</v>
      </c>
      <c r="B16" s="294">
        <v>238</v>
      </c>
      <c r="C16" s="294">
        <v>230</v>
      </c>
      <c r="D16" s="294">
        <v>59</v>
      </c>
      <c r="E16" s="294">
        <v>51</v>
      </c>
      <c r="F16" s="294">
        <f t="shared" si="0"/>
        <v>110</v>
      </c>
      <c r="G16" s="294">
        <v>62</v>
      </c>
      <c r="H16" s="294">
        <v>58</v>
      </c>
      <c r="I16" s="294">
        <v>63</v>
      </c>
      <c r="J16" s="294">
        <v>76</v>
      </c>
      <c r="K16" s="294">
        <f t="shared" si="1"/>
        <v>139</v>
      </c>
      <c r="L16" s="506"/>
    </row>
    <row r="17" spans="1:12" ht="8.25" customHeight="1">
      <c r="A17" s="307"/>
      <c r="B17" s="321"/>
      <c r="C17" s="321"/>
      <c r="D17" s="76"/>
      <c r="E17" s="76"/>
      <c r="F17" s="76"/>
      <c r="G17" s="76"/>
      <c r="H17" s="76"/>
      <c r="I17" s="76"/>
      <c r="J17" s="76"/>
      <c r="K17" s="76"/>
      <c r="L17" s="506"/>
    </row>
    <row r="18" spans="1:12" ht="28.5" customHeight="1">
      <c r="A18" s="308" t="s">
        <v>191</v>
      </c>
      <c r="B18" s="223">
        <v>16</v>
      </c>
      <c r="C18" s="223">
        <v>8</v>
      </c>
      <c r="D18" s="223">
        <v>2</v>
      </c>
      <c r="E18" s="223">
        <v>3</v>
      </c>
      <c r="F18" s="223">
        <f>D18+E18</f>
        <v>5</v>
      </c>
      <c r="G18" s="223">
        <v>2</v>
      </c>
      <c r="H18" s="223">
        <v>1</v>
      </c>
      <c r="I18" s="223">
        <v>2</v>
      </c>
      <c r="J18" s="223">
        <v>2</v>
      </c>
      <c r="K18" s="223">
        <f>I18+J18</f>
        <v>4</v>
      </c>
      <c r="L18" s="506"/>
    </row>
    <row r="19" spans="1:12" ht="15" customHeight="1">
      <c r="A19" s="309"/>
      <c r="B19" s="310"/>
      <c r="C19" s="310"/>
      <c r="D19" s="309"/>
      <c r="E19" s="309"/>
      <c r="F19" s="309"/>
      <c r="G19" s="309"/>
      <c r="H19" s="309"/>
      <c r="I19" s="309"/>
      <c r="J19" s="309"/>
      <c r="K19" s="309"/>
      <c r="L19" s="506"/>
    </row>
    <row r="20" spans="1:12" ht="4.5" customHeight="1" hidden="1">
      <c r="A20" s="309"/>
      <c r="B20" s="322"/>
      <c r="C20" s="319"/>
      <c r="D20" s="323"/>
      <c r="E20" s="323"/>
      <c r="F20" s="323"/>
      <c r="G20" s="323"/>
      <c r="H20" s="323"/>
      <c r="I20" s="323"/>
      <c r="J20" s="323"/>
      <c r="K20" s="323"/>
      <c r="L20" s="506"/>
    </row>
    <row r="21" spans="1:12" ht="21.75" customHeight="1">
      <c r="A21" s="78" t="s">
        <v>204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21.75" customHeight="1">
      <c r="A22" s="78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sheetProtection/>
  <mergeCells count="6">
    <mergeCell ref="A5:A6"/>
    <mergeCell ref="L1:L20"/>
    <mergeCell ref="B5:B6"/>
    <mergeCell ref="C5:C6"/>
    <mergeCell ref="I5:K5"/>
    <mergeCell ref="D5:H5"/>
  </mergeCells>
  <printOptions/>
  <pageMargins left="0.75" right="0.25" top="0.88" bottom="0.5" header="0.5" footer="0.5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3.140625" style="0" customWidth="1"/>
    <col min="2" max="3" width="9.421875" style="0" customWidth="1"/>
    <col min="4" max="8" width="9.421875" style="114" customWidth="1"/>
    <col min="9" max="11" width="9.421875" style="1" customWidth="1"/>
    <col min="12" max="12" width="5.57421875" style="0" customWidth="1"/>
  </cols>
  <sheetData>
    <row r="1" spans="1:12" ht="15" customHeight="1">
      <c r="A1" s="279" t="s">
        <v>398</v>
      </c>
      <c r="B1" s="55"/>
      <c r="C1" s="55"/>
      <c r="D1" s="55"/>
      <c r="E1" s="55"/>
      <c r="F1" s="55"/>
      <c r="G1" s="55"/>
      <c r="H1" s="55"/>
      <c r="I1" s="61"/>
      <c r="J1" s="61"/>
      <c r="K1" s="61"/>
      <c r="L1" s="495" t="s">
        <v>182</v>
      </c>
    </row>
    <row r="2" spans="1:12" ht="15" customHeight="1">
      <c r="A2" s="279"/>
      <c r="B2" s="55"/>
      <c r="C2" s="55"/>
      <c r="D2" s="55"/>
      <c r="E2" s="55"/>
      <c r="F2" s="55"/>
      <c r="G2" s="55"/>
      <c r="H2" s="55"/>
      <c r="I2" s="61"/>
      <c r="J2" s="61"/>
      <c r="K2" s="61"/>
      <c r="L2" s="495"/>
    </row>
    <row r="3" spans="1:12" ht="12" customHeight="1">
      <c r="A3" s="55"/>
      <c r="B3" s="55"/>
      <c r="C3" s="55"/>
      <c r="D3" s="280"/>
      <c r="E3" s="324"/>
      <c r="F3" s="324"/>
      <c r="G3" s="324"/>
      <c r="H3" s="324"/>
      <c r="I3" s="61"/>
      <c r="J3" s="280"/>
      <c r="K3" s="280" t="s">
        <v>381</v>
      </c>
      <c r="L3" s="504"/>
    </row>
    <row r="4" spans="1:12" ht="5.25" customHeight="1">
      <c r="A4" s="55"/>
      <c r="B4" s="122"/>
      <c r="C4" s="122"/>
      <c r="D4" s="325"/>
      <c r="E4" s="325"/>
      <c r="F4" s="325"/>
      <c r="G4" s="325"/>
      <c r="H4" s="325"/>
      <c r="I4" s="326"/>
      <c r="J4" s="326"/>
      <c r="K4" s="326"/>
      <c r="L4" s="504"/>
    </row>
    <row r="5" spans="1:12" ht="19.5" customHeight="1">
      <c r="A5" s="488" t="s">
        <v>110</v>
      </c>
      <c r="B5" s="488" t="s">
        <v>256</v>
      </c>
      <c r="C5" s="488" t="s">
        <v>237</v>
      </c>
      <c r="D5" s="507" t="s">
        <v>237</v>
      </c>
      <c r="E5" s="508"/>
      <c r="F5" s="508"/>
      <c r="G5" s="508"/>
      <c r="H5" s="509"/>
      <c r="I5" s="492" t="s">
        <v>392</v>
      </c>
      <c r="J5" s="493"/>
      <c r="K5" s="494"/>
      <c r="L5" s="504"/>
    </row>
    <row r="6" spans="1:12" ht="15" customHeight="1">
      <c r="A6" s="489"/>
      <c r="B6" s="489"/>
      <c r="C6" s="489"/>
      <c r="D6" s="53" t="s">
        <v>0</v>
      </c>
      <c r="E6" s="53" t="s">
        <v>1</v>
      </c>
      <c r="F6" s="478" t="s">
        <v>412</v>
      </c>
      <c r="G6" s="64" t="s">
        <v>2</v>
      </c>
      <c r="H6" s="64" t="s">
        <v>3</v>
      </c>
      <c r="I6" s="327" t="s">
        <v>0</v>
      </c>
      <c r="J6" s="327" t="s">
        <v>1</v>
      </c>
      <c r="K6" s="478" t="s">
        <v>412</v>
      </c>
      <c r="L6" s="504"/>
    </row>
    <row r="7" spans="1:12" ht="30" customHeight="1">
      <c r="A7" s="274" t="s">
        <v>420</v>
      </c>
      <c r="B7" s="312">
        <v>12588</v>
      </c>
      <c r="C7" s="312">
        <f>'Table 3'!C7-'Table 4'!C7</f>
        <v>10420</v>
      </c>
      <c r="D7" s="312">
        <f>'Table 3'!D7-'Table 4'!D7</f>
        <v>2271</v>
      </c>
      <c r="E7" s="312">
        <f>'Table 3'!E7-'Table 4'!E7</f>
        <v>2574</v>
      </c>
      <c r="F7" s="312">
        <f>D7+E7</f>
        <v>4845</v>
      </c>
      <c r="G7" s="312">
        <f>'Table 3'!G7-'Table 4'!G7</f>
        <v>2680</v>
      </c>
      <c r="H7" s="312">
        <f>'Table 3'!H7-'Table 4'!H7</f>
        <v>2895</v>
      </c>
      <c r="I7" s="312">
        <f>'Table 3'!I7-'Table 4'!I7</f>
        <v>2671</v>
      </c>
      <c r="J7" s="312">
        <f>'Table 3'!J7-'Table 4'!J7</f>
        <v>2559</v>
      </c>
      <c r="K7" s="282">
        <f>I7+J7</f>
        <v>5230</v>
      </c>
      <c r="L7" s="504"/>
    </row>
    <row r="8" spans="1:12" ht="30" customHeight="1">
      <c r="A8" s="100" t="s">
        <v>36</v>
      </c>
      <c r="B8" s="328">
        <v>2225</v>
      </c>
      <c r="C8" s="328">
        <f>'Table 3'!C8-'Table 4'!C8</f>
        <v>2527</v>
      </c>
      <c r="D8" s="329">
        <f>'Table 3'!D8-'Table 4'!D8</f>
        <v>625</v>
      </c>
      <c r="E8" s="329">
        <f>'Table 3'!E8-'Table 4'!E8</f>
        <v>609</v>
      </c>
      <c r="F8" s="329">
        <f>D8+E8</f>
        <v>1234</v>
      </c>
      <c r="G8" s="329">
        <f>'Table 3'!G8-'Table 4'!G8</f>
        <v>663</v>
      </c>
      <c r="H8" s="329">
        <f>'Table 3'!H8-'Table 4'!H8</f>
        <v>630</v>
      </c>
      <c r="I8" s="329">
        <f>'Table 3'!I8-'Table 4'!I8</f>
        <v>759</v>
      </c>
      <c r="J8" s="329">
        <f>'Table 3'!J8-'Table 4'!J8</f>
        <v>479</v>
      </c>
      <c r="K8" s="330">
        <f>I8+J8</f>
        <v>1238</v>
      </c>
      <c r="L8" s="504"/>
    </row>
    <row r="9" spans="1:12" s="30" customFormat="1" ht="18" customHeight="1">
      <c r="A9" s="101" t="s">
        <v>111</v>
      </c>
      <c r="B9" s="331"/>
      <c r="C9" s="331"/>
      <c r="D9" s="289"/>
      <c r="E9" s="289"/>
      <c r="F9" s="289"/>
      <c r="G9" s="289"/>
      <c r="H9" s="289"/>
      <c r="I9" s="289"/>
      <c r="J9" s="289"/>
      <c r="K9" s="289"/>
      <c r="L9" s="504"/>
    </row>
    <row r="10" spans="1:12" s="30" customFormat="1" ht="26.25" customHeight="1">
      <c r="A10" s="123" t="s">
        <v>369</v>
      </c>
      <c r="B10" s="332">
        <v>1872</v>
      </c>
      <c r="C10" s="332">
        <f>'Table 3'!C15-'Table 4'!C15</f>
        <v>2163</v>
      </c>
      <c r="D10" s="333">
        <f>'Table 3'!D15-'Table 4'!D15</f>
        <v>563</v>
      </c>
      <c r="E10" s="333">
        <f>'Table 3'!E15-'Table 4'!E15</f>
        <v>486</v>
      </c>
      <c r="F10" s="333">
        <f aca="true" t="shared" si="0" ref="F10:F16">D10+E10</f>
        <v>1049</v>
      </c>
      <c r="G10" s="333">
        <f>'Table 3'!G15-'Table 4'!G15</f>
        <v>573</v>
      </c>
      <c r="H10" s="333">
        <f>'Table 3'!H15-'Table 4'!H15</f>
        <v>541</v>
      </c>
      <c r="I10" s="333">
        <f>'Table 3'!I15-'Table 4'!I15</f>
        <v>639</v>
      </c>
      <c r="J10" s="333">
        <f>'Table 3'!J15-'Table 4'!J15</f>
        <v>354</v>
      </c>
      <c r="K10" s="333">
        <f aca="true" t="shared" si="1" ref="K10:K16">I10+J10</f>
        <v>993</v>
      </c>
      <c r="L10" s="504"/>
    </row>
    <row r="11" spans="1:12" ht="30" customHeight="1">
      <c r="A11" s="103" t="s">
        <v>40</v>
      </c>
      <c r="B11" s="334">
        <v>432</v>
      </c>
      <c r="C11" s="334">
        <f>'Table 3'!C19-'Table 4'!C19</f>
        <v>318</v>
      </c>
      <c r="D11" s="334">
        <f>'Table 3'!D19-'Table 4'!D19</f>
        <v>72</v>
      </c>
      <c r="E11" s="334">
        <f>'Table 3'!E19-'Table 4'!E19</f>
        <v>116</v>
      </c>
      <c r="F11" s="334">
        <f t="shared" si="0"/>
        <v>188</v>
      </c>
      <c r="G11" s="334">
        <f>'Table 3'!G19-'Table 4'!G19</f>
        <v>38</v>
      </c>
      <c r="H11" s="334">
        <f>'Table 3'!H19-'Table 4'!H19</f>
        <v>92</v>
      </c>
      <c r="I11" s="334">
        <f>'Table 3'!I19-'Table 4'!I19</f>
        <v>53</v>
      </c>
      <c r="J11" s="334">
        <f>'Table 3'!J19-'Table 4'!J19</f>
        <v>80</v>
      </c>
      <c r="K11" s="335">
        <f t="shared" si="1"/>
        <v>133</v>
      </c>
      <c r="L11" s="504"/>
    </row>
    <row r="12" spans="1:12" ht="30" customHeight="1">
      <c r="A12" s="103" t="s">
        <v>115</v>
      </c>
      <c r="B12" s="334">
        <v>434</v>
      </c>
      <c r="C12" s="334">
        <f>'Table 3'!C20-'Table 4'!C20</f>
        <v>481</v>
      </c>
      <c r="D12" s="334">
        <f>'Table 3'!D20-'Table 4'!D20</f>
        <v>88</v>
      </c>
      <c r="E12" s="334">
        <f>'Table 3'!E20-'Table 4'!E20</f>
        <v>127</v>
      </c>
      <c r="F12" s="334">
        <f t="shared" si="0"/>
        <v>215</v>
      </c>
      <c r="G12" s="334">
        <f>'Table 3'!G20-'Table 4'!G20</f>
        <v>128</v>
      </c>
      <c r="H12" s="334">
        <f>'Table 3'!H20-'Table 4'!H20</f>
        <v>138</v>
      </c>
      <c r="I12" s="334">
        <f>'Table 3'!I20-'Table 4'!I20</f>
        <v>132</v>
      </c>
      <c r="J12" s="334">
        <f>'Table 3'!J20-'Table 4'!J20</f>
        <v>173</v>
      </c>
      <c r="K12" s="335">
        <f t="shared" si="1"/>
        <v>305</v>
      </c>
      <c r="L12" s="504"/>
    </row>
    <row r="13" spans="1:12" ht="30" customHeight="1">
      <c r="A13" s="103" t="s">
        <v>116</v>
      </c>
      <c r="B13" s="334">
        <v>20</v>
      </c>
      <c r="C13" s="334">
        <f>'Table 3'!C25-'Table 4'!C25</f>
        <v>15</v>
      </c>
      <c r="D13" s="334">
        <f>'Table 3'!D25-'Table 4'!D25</f>
        <v>3</v>
      </c>
      <c r="E13" s="334">
        <f>'Table 3'!E25-'Table 4'!E25</f>
        <v>4</v>
      </c>
      <c r="F13" s="334">
        <f t="shared" si="0"/>
        <v>7</v>
      </c>
      <c r="G13" s="334">
        <f>'Table 3'!G25-'Table 4'!G25</f>
        <v>3</v>
      </c>
      <c r="H13" s="334">
        <f>'Table 3'!H25-'Table 4'!H25</f>
        <v>5</v>
      </c>
      <c r="I13" s="334">
        <f>'Table 3'!I25-'Table 4'!I25</f>
        <v>8</v>
      </c>
      <c r="J13" s="334">
        <f>'Table 3'!J25-'Table 4'!J25</f>
        <v>71</v>
      </c>
      <c r="K13" s="335">
        <f t="shared" si="1"/>
        <v>79</v>
      </c>
      <c r="L13" s="504"/>
    </row>
    <row r="14" spans="1:12" ht="30" customHeight="1">
      <c r="A14" s="103" t="s">
        <v>117</v>
      </c>
      <c r="B14" s="334">
        <v>45</v>
      </c>
      <c r="C14" s="334">
        <f>'Table 3'!C26-'Table 4'!C26</f>
        <v>71</v>
      </c>
      <c r="D14" s="334">
        <f>'Table 3'!D26-'Table 4'!D26</f>
        <v>19</v>
      </c>
      <c r="E14" s="334">
        <f>'Table 3'!E26-'Table 4'!E26</f>
        <v>33</v>
      </c>
      <c r="F14" s="334">
        <f t="shared" si="0"/>
        <v>52</v>
      </c>
      <c r="G14" s="334">
        <f>'Table 3'!G26-'Table 4'!G26</f>
        <v>8</v>
      </c>
      <c r="H14" s="334">
        <f>'Table 3'!H26-'Table 4'!H26</f>
        <v>11</v>
      </c>
      <c r="I14" s="334">
        <f>'Table 3'!I26-'Table 4'!I26</f>
        <v>9</v>
      </c>
      <c r="J14" s="334">
        <f>'Table 3'!J26-'Table 4'!J26</f>
        <v>15</v>
      </c>
      <c r="K14" s="335">
        <f t="shared" si="1"/>
        <v>24</v>
      </c>
      <c r="L14" s="504"/>
    </row>
    <row r="15" spans="1:12" ht="30" customHeight="1">
      <c r="A15" s="103" t="s">
        <v>118</v>
      </c>
      <c r="B15" s="334">
        <v>1326</v>
      </c>
      <c r="C15" s="334">
        <f>'Table 3'!C27-'Table 4'!C27</f>
        <v>1540</v>
      </c>
      <c r="D15" s="334">
        <f>'Table 3'!D27-'Table 4'!D27</f>
        <v>244</v>
      </c>
      <c r="E15" s="334">
        <f>'Table 3'!E27-'Table 4'!E27</f>
        <v>317</v>
      </c>
      <c r="F15" s="334">
        <f t="shared" si="0"/>
        <v>561</v>
      </c>
      <c r="G15" s="334">
        <f>'Table 3'!G27-'Table 4'!G27</f>
        <v>470</v>
      </c>
      <c r="H15" s="334">
        <f>'Table 3'!H27-'Table 4'!H27</f>
        <v>509</v>
      </c>
      <c r="I15" s="334">
        <f>'Table 3'!I27-'Table 4'!I27</f>
        <v>350</v>
      </c>
      <c r="J15" s="334">
        <f>'Table 3'!J27-'Table 4'!J27</f>
        <v>397</v>
      </c>
      <c r="K15" s="335">
        <f t="shared" si="1"/>
        <v>747</v>
      </c>
      <c r="L15" s="504"/>
    </row>
    <row r="16" spans="1:12" ht="30" customHeight="1">
      <c r="A16" s="336" t="s">
        <v>119</v>
      </c>
      <c r="B16" s="334">
        <v>1466</v>
      </c>
      <c r="C16" s="334">
        <f>'Table 3'!C28-'Table 4'!C28</f>
        <v>1351</v>
      </c>
      <c r="D16" s="334">
        <f>'Table 3'!D28-'Table 4'!D28</f>
        <v>306</v>
      </c>
      <c r="E16" s="334">
        <f>'Table 3'!E28-'Table 4'!E28</f>
        <v>361</v>
      </c>
      <c r="F16" s="334">
        <f t="shared" si="0"/>
        <v>667</v>
      </c>
      <c r="G16" s="334">
        <f>'Table 3'!G28-'Table 4'!G28</f>
        <v>319</v>
      </c>
      <c r="H16" s="334">
        <f>'Table 3'!H28-'Table 4'!H28</f>
        <v>365</v>
      </c>
      <c r="I16" s="334">
        <f>'Table 3'!I28-'Table 4'!I28</f>
        <v>282</v>
      </c>
      <c r="J16" s="334">
        <f>'Table 3'!J28-'Table 4'!J28</f>
        <v>310</v>
      </c>
      <c r="K16" s="335">
        <f t="shared" si="1"/>
        <v>592</v>
      </c>
      <c r="L16" s="504"/>
    </row>
    <row r="17" spans="1:12" ht="18" customHeight="1">
      <c r="A17" s="101" t="s">
        <v>111</v>
      </c>
      <c r="B17" s="337"/>
      <c r="C17" s="337"/>
      <c r="D17" s="338"/>
      <c r="E17" s="338"/>
      <c r="F17" s="338"/>
      <c r="G17" s="338"/>
      <c r="H17" s="338"/>
      <c r="I17" s="338"/>
      <c r="J17" s="338"/>
      <c r="K17" s="338"/>
      <c r="L17" s="504"/>
    </row>
    <row r="18" spans="1:12" ht="25.5" customHeight="1">
      <c r="A18" s="123" t="s">
        <v>370</v>
      </c>
      <c r="B18" s="332">
        <v>712</v>
      </c>
      <c r="C18" s="332">
        <f>'Table 3'!C30-'Table 4'!C30</f>
        <v>600</v>
      </c>
      <c r="D18" s="332">
        <f>'Table 3'!D30-'Table 4'!D30</f>
        <v>129</v>
      </c>
      <c r="E18" s="332">
        <f>'Table 3'!E30-'Table 4'!E30</f>
        <v>150</v>
      </c>
      <c r="F18" s="332">
        <f>D18+E18</f>
        <v>279</v>
      </c>
      <c r="G18" s="332">
        <f>'Table 3'!G30-'Table 4'!G30</f>
        <v>162</v>
      </c>
      <c r="H18" s="332">
        <f>'Table 3'!H30-'Table 4'!H30</f>
        <v>159</v>
      </c>
      <c r="I18" s="332">
        <f>'Table 3'!I30-'Table 4'!I30</f>
        <v>124</v>
      </c>
      <c r="J18" s="332">
        <f>'Table 3'!J30-'Table 4'!J30</f>
        <v>143</v>
      </c>
      <c r="K18" s="333">
        <f>I18+J18</f>
        <v>267</v>
      </c>
      <c r="L18" s="504"/>
    </row>
    <row r="19" spans="1:12" ht="30" customHeight="1">
      <c r="A19" s="123" t="s">
        <v>371</v>
      </c>
      <c r="B19" s="332">
        <v>61</v>
      </c>
      <c r="C19" s="332">
        <f>'Table 3'!C31-'Table 4'!C31</f>
        <v>16</v>
      </c>
      <c r="D19" s="332">
        <f>'Table 3'!D31-'Table 4'!D31</f>
        <v>11</v>
      </c>
      <c r="E19" s="332">
        <f>'Table 3'!E31-'Table 4'!E31</f>
        <v>3</v>
      </c>
      <c r="F19" s="332">
        <f>D19+E19</f>
        <v>14</v>
      </c>
      <c r="G19" s="332">
        <f>'Table 3'!G31-'Table 4'!G31</f>
        <v>1</v>
      </c>
      <c r="H19" s="332">
        <f>'Table 3'!H31-'Table 4'!H31</f>
        <v>1</v>
      </c>
      <c r="I19" s="332">
        <f>'Table 3'!I31-'Table 4'!I31</f>
        <v>31</v>
      </c>
      <c r="J19" s="332">
        <f>'Table 3'!J31-'Table 4'!J31</f>
        <v>23</v>
      </c>
      <c r="K19" s="333">
        <f>I19+J19</f>
        <v>54</v>
      </c>
      <c r="L19" s="504"/>
    </row>
    <row r="20" spans="1:12" ht="30" customHeight="1">
      <c r="A20" s="123" t="s">
        <v>372</v>
      </c>
      <c r="B20" s="332">
        <v>9</v>
      </c>
      <c r="C20" s="332">
        <f>'Table 3'!C32-'Table 4'!C32</f>
        <v>11</v>
      </c>
      <c r="D20" s="332">
        <f>'Table 3'!D32-'Table 4'!D32</f>
        <v>2</v>
      </c>
      <c r="E20" s="332">
        <f>'Table 3'!E32-'Table 4'!E32</f>
        <v>2</v>
      </c>
      <c r="F20" s="332">
        <f>D20+E20</f>
        <v>4</v>
      </c>
      <c r="G20" s="332">
        <f>'Table 3'!G32-'Table 4'!G32</f>
        <v>3</v>
      </c>
      <c r="H20" s="332">
        <f>'Table 3'!H32-'Table 4'!H32</f>
        <v>4</v>
      </c>
      <c r="I20" s="332">
        <f>'Table 3'!I32-'Table 4'!I32</f>
        <v>1</v>
      </c>
      <c r="J20" s="332">
        <f>'Table 3'!J32-'Table 4'!J32</f>
        <v>1</v>
      </c>
      <c r="K20" s="333">
        <f>I20+J20</f>
        <v>2</v>
      </c>
      <c r="L20" s="504"/>
    </row>
    <row r="21" spans="1:12" ht="9" customHeight="1">
      <c r="A21" s="212"/>
      <c r="B21" s="339"/>
      <c r="C21" s="339"/>
      <c r="D21" s="340"/>
      <c r="E21" s="340"/>
      <c r="F21" s="340"/>
      <c r="G21" s="340"/>
      <c r="H21" s="340"/>
      <c r="I21" s="340"/>
      <c r="J21" s="340"/>
      <c r="K21" s="340"/>
      <c r="L21" s="504"/>
    </row>
    <row r="22" spans="1:12" ht="0.75" customHeight="1" hidden="1">
      <c r="A22" s="210"/>
      <c r="B22" s="319"/>
      <c r="C22" s="319"/>
      <c r="D22" s="341"/>
      <c r="E22" s="341"/>
      <c r="F22" s="341"/>
      <c r="G22" s="341"/>
      <c r="H22" s="341"/>
      <c r="I22" s="342"/>
      <c r="J22" s="342"/>
      <c r="K22" s="342"/>
      <c r="L22" s="504"/>
    </row>
    <row r="23" spans="1:12" ht="6.75" customHeight="1" hidden="1">
      <c r="A23" s="55"/>
      <c r="B23" s="55"/>
      <c r="C23" s="55"/>
      <c r="D23" s="55"/>
      <c r="E23" s="55"/>
      <c r="F23" s="55"/>
      <c r="G23" s="55"/>
      <c r="H23" s="55"/>
      <c r="I23" s="61"/>
      <c r="J23" s="61"/>
      <c r="K23" s="61"/>
      <c r="L23" s="504"/>
    </row>
    <row r="24" spans="1:12" ht="21.75" customHeight="1">
      <c r="A24" s="78" t="s">
        <v>204</v>
      </c>
      <c r="B24" s="55"/>
      <c r="C24" s="55"/>
      <c r="D24" s="55"/>
      <c r="E24" s="55"/>
      <c r="F24" s="55"/>
      <c r="G24" s="55"/>
      <c r="H24" s="55"/>
      <c r="I24" s="61"/>
      <c r="J24" s="61"/>
      <c r="K24" s="61"/>
      <c r="L24" s="504"/>
    </row>
    <row r="25" spans="1:12" ht="21" customHeight="1">
      <c r="A25" s="78" t="s">
        <v>206</v>
      </c>
      <c r="B25" s="343"/>
      <c r="C25" s="343"/>
      <c r="D25" s="55"/>
      <c r="E25" s="55"/>
      <c r="F25" s="55"/>
      <c r="G25" s="55"/>
      <c r="H25" s="55"/>
      <c r="I25" s="61"/>
      <c r="J25" s="61"/>
      <c r="K25" s="61"/>
      <c r="L25" s="275"/>
    </row>
    <row r="27" spans="2:3" ht="12.75">
      <c r="B27" s="149"/>
      <c r="C27" s="149"/>
    </row>
  </sheetData>
  <sheetProtection/>
  <mergeCells count="6">
    <mergeCell ref="L1:L24"/>
    <mergeCell ref="A5:A6"/>
    <mergeCell ref="B5:B6"/>
    <mergeCell ref="C5:C6"/>
    <mergeCell ref="I5:K5"/>
    <mergeCell ref="D5:H5"/>
  </mergeCells>
  <printOptions/>
  <pageMargins left="0.75" right="0.22" top="0.77" bottom="0.3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0.140625" style="0" customWidth="1"/>
    <col min="2" max="3" width="9.421875" style="0" customWidth="1"/>
    <col min="4" max="11" width="9.421875" style="1" customWidth="1"/>
    <col min="12" max="12" width="5.57421875" style="161" customWidth="1"/>
  </cols>
  <sheetData>
    <row r="1" spans="1:12" ht="28.5" customHeight="1">
      <c r="A1" s="302" t="s">
        <v>411</v>
      </c>
      <c r="B1" s="55"/>
      <c r="C1" s="55"/>
      <c r="D1" s="61"/>
      <c r="E1" s="61"/>
      <c r="F1" s="61"/>
      <c r="G1" s="61"/>
      <c r="H1" s="61"/>
      <c r="I1" s="61"/>
      <c r="J1" s="61"/>
      <c r="K1" s="61"/>
      <c r="L1" s="495" t="s">
        <v>183</v>
      </c>
    </row>
    <row r="2" spans="1:12" ht="3.75" customHeight="1">
      <c r="A2" s="55"/>
      <c r="B2" s="55"/>
      <c r="C2" s="55"/>
      <c r="D2" s="61"/>
      <c r="E2" s="61"/>
      <c r="F2" s="61"/>
      <c r="G2" s="61"/>
      <c r="H2" s="61"/>
      <c r="I2" s="61"/>
      <c r="J2" s="61"/>
      <c r="K2" s="61"/>
      <c r="L2" s="510"/>
    </row>
    <row r="3" spans="1:12" ht="31.5" customHeight="1">
      <c r="A3" s="55"/>
      <c r="B3" s="55"/>
      <c r="C3" s="55"/>
      <c r="D3" s="280"/>
      <c r="E3" s="280"/>
      <c r="F3" s="280"/>
      <c r="G3" s="280"/>
      <c r="H3" s="280"/>
      <c r="K3" s="280" t="s">
        <v>381</v>
      </c>
      <c r="L3" s="510"/>
    </row>
    <row r="4" spans="1:12" ht="5.25" customHeight="1">
      <c r="A4" s="55"/>
      <c r="B4" s="122"/>
      <c r="C4" s="122"/>
      <c r="D4" s="61"/>
      <c r="E4" s="61"/>
      <c r="F4" s="61"/>
      <c r="G4" s="61"/>
      <c r="H4" s="61"/>
      <c r="I4" s="61"/>
      <c r="J4" s="61"/>
      <c r="K4" s="61"/>
      <c r="L4" s="510"/>
    </row>
    <row r="5" spans="1:12" ht="25.5" customHeight="1">
      <c r="A5" s="488" t="s">
        <v>110</v>
      </c>
      <c r="B5" s="488" t="s">
        <v>256</v>
      </c>
      <c r="C5" s="488" t="s">
        <v>237</v>
      </c>
      <c r="D5" s="492" t="s">
        <v>237</v>
      </c>
      <c r="E5" s="493"/>
      <c r="F5" s="493"/>
      <c r="G5" s="493"/>
      <c r="H5" s="494"/>
      <c r="I5" s="492" t="s">
        <v>392</v>
      </c>
      <c r="J5" s="493"/>
      <c r="K5" s="494"/>
      <c r="L5" s="510"/>
    </row>
    <row r="6" spans="1:12" ht="24" customHeight="1">
      <c r="A6" s="489"/>
      <c r="B6" s="489"/>
      <c r="C6" s="489"/>
      <c r="D6" s="53" t="s">
        <v>0</v>
      </c>
      <c r="E6" s="53" t="s">
        <v>1</v>
      </c>
      <c r="F6" s="478" t="s">
        <v>412</v>
      </c>
      <c r="G6" s="64" t="s">
        <v>2</v>
      </c>
      <c r="H6" s="64" t="s">
        <v>3</v>
      </c>
      <c r="I6" s="327" t="s">
        <v>0</v>
      </c>
      <c r="J6" s="327" t="s">
        <v>1</v>
      </c>
      <c r="K6" s="478" t="s">
        <v>412</v>
      </c>
      <c r="L6" s="510"/>
    </row>
    <row r="7" spans="1:12" ht="39.75" customHeight="1">
      <c r="A7" s="304" t="s">
        <v>120</v>
      </c>
      <c r="B7" s="329">
        <v>3570</v>
      </c>
      <c r="C7" s="329">
        <f>'Table 3 cont''d'!C7-'Table 4 cont''d'!C7</f>
        <v>1175</v>
      </c>
      <c r="D7" s="344">
        <f>'Table 3 cont''d'!D7-'Table 4 cont''d'!D7</f>
        <v>214</v>
      </c>
      <c r="E7" s="344">
        <f>'Table 3 cont''d'!E7-'Table 4 cont''d'!E7</f>
        <v>259</v>
      </c>
      <c r="F7" s="344">
        <f>D7+E7</f>
        <v>473</v>
      </c>
      <c r="G7" s="344">
        <f>'Table 3 cont''d'!G7-'Table 4 cont''d'!G7</f>
        <v>301</v>
      </c>
      <c r="H7" s="344">
        <f>'Table 3 cont''d'!H7-'Table 4 cont''d'!H7</f>
        <v>401</v>
      </c>
      <c r="I7" s="344">
        <f>'Table 3 cont''d'!I7-'Table 4 cont''d'!I7</f>
        <v>409</v>
      </c>
      <c r="J7" s="344">
        <f>'Table 3 cont''d'!J7-'Table 4 cont''d'!J7</f>
        <v>348</v>
      </c>
      <c r="K7" s="305">
        <f>I7+J7</f>
        <v>757</v>
      </c>
      <c r="L7" s="510"/>
    </row>
    <row r="8" spans="1:12" ht="35.25" customHeight="1">
      <c r="A8" s="100" t="s">
        <v>35</v>
      </c>
      <c r="B8" s="329">
        <v>3018</v>
      </c>
      <c r="C8" s="329">
        <f>'Table 3 cont''d'!C8-'Table 4 cont''d'!C8</f>
        <v>2895</v>
      </c>
      <c r="D8" s="344">
        <f>'Table 3 cont''d'!D8-'Table 4 cont''d'!D8</f>
        <v>685</v>
      </c>
      <c r="E8" s="344">
        <f>'Table 3 cont''d'!E8-'Table 4 cont''d'!E8</f>
        <v>739</v>
      </c>
      <c r="F8" s="344">
        <f>D8+E8</f>
        <v>1424</v>
      </c>
      <c r="G8" s="344">
        <f>'Table 3 cont''d'!G8-'Table 4 cont''d'!G8</f>
        <v>739</v>
      </c>
      <c r="H8" s="344">
        <f>'Table 3 cont''d'!H8-'Table 4 cont''d'!H8</f>
        <v>732</v>
      </c>
      <c r="I8" s="344">
        <f>'Table 3 cont''d'!I8-'Table 4 cont''d'!I8</f>
        <v>659</v>
      </c>
      <c r="J8" s="344">
        <f>'Table 3 cont''d'!J8-'Table 4 cont''d'!J8</f>
        <v>665</v>
      </c>
      <c r="K8" s="306">
        <f>I8+J8</f>
        <v>1324</v>
      </c>
      <c r="L8" s="510"/>
    </row>
    <row r="9" spans="1:12" ht="18" customHeight="1">
      <c r="A9" s="101" t="s">
        <v>111</v>
      </c>
      <c r="B9" s="345"/>
      <c r="C9" s="345"/>
      <c r="D9" s="345"/>
      <c r="E9" s="345"/>
      <c r="F9" s="345"/>
      <c r="G9" s="345"/>
      <c r="H9" s="345"/>
      <c r="I9" s="76"/>
      <c r="J9" s="76"/>
      <c r="K9" s="76"/>
      <c r="L9" s="510"/>
    </row>
    <row r="10" spans="1:12" ht="35.25" customHeight="1">
      <c r="A10" s="307" t="s">
        <v>373</v>
      </c>
      <c r="B10" s="346">
        <v>1938</v>
      </c>
      <c r="C10" s="346">
        <f>'Table 3 cont''d'!C10-'Table 4 cont''d'!C10</f>
        <v>1621</v>
      </c>
      <c r="D10" s="346">
        <f>'Table 3 cont''d'!D10-'Table 4 cont''d'!D10</f>
        <v>464</v>
      </c>
      <c r="E10" s="346">
        <f>'Table 3 cont''d'!E10-'Table 4 cont''d'!E10</f>
        <v>407</v>
      </c>
      <c r="F10" s="346">
        <f aca="true" t="shared" si="0" ref="F10:F16">D10+E10</f>
        <v>871</v>
      </c>
      <c r="G10" s="346">
        <f>'Table 3 cont''d'!G10-'Table 4 cont''d'!G10</f>
        <v>401</v>
      </c>
      <c r="H10" s="346">
        <f>'Table 3 cont''d'!H10-'Table 4 cont''d'!H10</f>
        <v>349</v>
      </c>
      <c r="I10" s="346">
        <f>'Table 3 cont''d'!I10-'Table 4 cont''d'!I10</f>
        <v>346</v>
      </c>
      <c r="J10" s="346">
        <f>'Table 3 cont''d'!J10-'Table 4 cont''d'!J10</f>
        <v>257</v>
      </c>
      <c r="K10" s="346">
        <f aca="true" t="shared" si="1" ref="K10:K16">I10+J10</f>
        <v>603</v>
      </c>
      <c r="L10" s="510"/>
    </row>
    <row r="11" spans="1:12" ht="35.25" customHeight="1">
      <c r="A11" s="123" t="s">
        <v>365</v>
      </c>
      <c r="B11" s="346">
        <v>10</v>
      </c>
      <c r="C11" s="347">
        <f>'Table 3 cont''d'!C11-'Table 4 cont''d'!C11</f>
        <v>0</v>
      </c>
      <c r="D11" s="347">
        <f>'Table 3'!D23-'Table 4'!D23</f>
        <v>0</v>
      </c>
      <c r="E11" s="347">
        <f>'Table 3'!E23-'Table 4'!E23</f>
        <v>34</v>
      </c>
      <c r="F11" s="347">
        <f t="shared" si="0"/>
        <v>34</v>
      </c>
      <c r="G11" s="347">
        <f>'Table 3'!G23-'Table 4'!G23</f>
        <v>0</v>
      </c>
      <c r="H11" s="347">
        <f>'Table 3'!H23-'Table 4'!H23</f>
        <v>0</v>
      </c>
      <c r="I11" s="347">
        <f>'Table 3'!I23-'Table 4'!I23</f>
        <v>0</v>
      </c>
      <c r="J11" s="347">
        <f>'Table 3'!J23-'Table 4'!J23</f>
        <v>0</v>
      </c>
      <c r="K11" s="347">
        <f t="shared" si="1"/>
        <v>0</v>
      </c>
      <c r="L11" s="510"/>
    </row>
    <row r="12" spans="1:12" ht="35.25" customHeight="1">
      <c r="A12" s="307" t="s">
        <v>374</v>
      </c>
      <c r="B12" s="346">
        <v>12</v>
      </c>
      <c r="C12" s="346">
        <f>'Table 3 cont''d'!C12-'Table 4 cont''d'!C12</f>
        <v>14</v>
      </c>
      <c r="D12" s="346">
        <f>'Table 3 cont''d'!D12-'Table 4 cont''d'!D12</f>
        <v>3</v>
      </c>
      <c r="E12" s="346">
        <f>'Table 3 cont''d'!E12-'Table 4 cont''d'!E12</f>
        <v>1</v>
      </c>
      <c r="F12" s="346">
        <f t="shared" si="0"/>
        <v>4</v>
      </c>
      <c r="G12" s="346">
        <f>'Table 3 cont''d'!G12-'Table 4 cont''d'!G12</f>
        <v>5</v>
      </c>
      <c r="H12" s="346">
        <f>'Table 3 cont''d'!H12-'Table 4 cont''d'!H12</f>
        <v>5</v>
      </c>
      <c r="I12" s="346">
        <f>'Table 3 cont''d'!I12-'Table 4 cont''d'!I12</f>
        <v>2</v>
      </c>
      <c r="J12" s="346">
        <f>'Table 3 cont''d'!J12-'Table 4 cont''d'!J12</f>
        <v>1</v>
      </c>
      <c r="K12" s="346">
        <f t="shared" si="1"/>
        <v>3</v>
      </c>
      <c r="L12" s="510"/>
    </row>
    <row r="13" spans="1:12" ht="35.25" customHeight="1">
      <c r="A13" s="123" t="s">
        <v>375</v>
      </c>
      <c r="B13" s="346">
        <v>53</v>
      </c>
      <c r="C13" s="346">
        <f>'Table 3 cont''d'!C13-'Table 4 cont''d'!C13</f>
        <v>74</v>
      </c>
      <c r="D13" s="346">
        <f>'Table 3 cont''d'!D13-'Table 4 cont''d'!D13</f>
        <v>25</v>
      </c>
      <c r="E13" s="346">
        <f>'Table 3 cont''d'!E13-'Table 4 cont''d'!E13</f>
        <v>25</v>
      </c>
      <c r="F13" s="346">
        <f t="shared" si="0"/>
        <v>50</v>
      </c>
      <c r="G13" s="346">
        <f>'Table 3 cont''d'!G13-'Table 4 cont''d'!G13</f>
        <v>12</v>
      </c>
      <c r="H13" s="346">
        <f>'Table 3 cont''d'!H13-'Table 4 cont''d'!H13</f>
        <v>12</v>
      </c>
      <c r="I13" s="346">
        <f>'Table 3 cont''d'!I13-'Table 4 cont''d'!I13</f>
        <v>22</v>
      </c>
      <c r="J13" s="346">
        <f>'Table 3 cont''d'!J13-'Table 4 cont''d'!J13</f>
        <v>21</v>
      </c>
      <c r="K13" s="346">
        <f t="shared" si="1"/>
        <v>43</v>
      </c>
      <c r="L13" s="510"/>
    </row>
    <row r="14" spans="1:12" ht="35.25" customHeight="1">
      <c r="A14" s="123" t="s">
        <v>376</v>
      </c>
      <c r="B14" s="346">
        <v>50</v>
      </c>
      <c r="C14" s="346">
        <f>'Table 3 cont''d'!C14-'Table 4 cont''d'!C14</f>
        <v>66</v>
      </c>
      <c r="D14" s="346">
        <f>'Table 3 cont''d'!D14-'Table 4 cont''d'!D14</f>
        <v>12</v>
      </c>
      <c r="E14" s="346">
        <f>'Table 3 cont''d'!E14-'Table 4 cont''d'!E14</f>
        <v>14</v>
      </c>
      <c r="F14" s="346">
        <f t="shared" si="0"/>
        <v>26</v>
      </c>
      <c r="G14" s="346">
        <f>'Table 3 cont''d'!G14-'Table 4 cont''d'!G14</f>
        <v>13</v>
      </c>
      <c r="H14" s="346">
        <f>'Table 3 cont''d'!H14-'Table 4 cont''d'!H14</f>
        <v>27</v>
      </c>
      <c r="I14" s="346">
        <f>'Table 3 cont''d'!I14-'Table 4 cont''d'!I14</f>
        <v>14</v>
      </c>
      <c r="J14" s="346">
        <f>'Table 3 cont''d'!J14-'Table 4 cont''d'!J14</f>
        <v>8</v>
      </c>
      <c r="K14" s="346">
        <f t="shared" si="1"/>
        <v>22</v>
      </c>
      <c r="L14" s="510"/>
    </row>
    <row r="15" spans="1:12" ht="35.25" customHeight="1">
      <c r="A15" s="307" t="s">
        <v>377</v>
      </c>
      <c r="B15" s="346">
        <v>161</v>
      </c>
      <c r="C15" s="346">
        <f>'Table 3 cont''d'!C15-'Table 4 cont''d'!C15</f>
        <v>166</v>
      </c>
      <c r="D15" s="346">
        <f>'Table 3 cont''d'!D15-'Table 4 cont''d'!D15</f>
        <v>25</v>
      </c>
      <c r="E15" s="346">
        <f>'Table 3 cont''d'!E15-'Table 4 cont''d'!E15</f>
        <v>40</v>
      </c>
      <c r="F15" s="346">
        <f t="shared" si="0"/>
        <v>65</v>
      </c>
      <c r="G15" s="346">
        <f>'Table 3 cont''d'!G15-'Table 4 cont''d'!G15</f>
        <v>15</v>
      </c>
      <c r="H15" s="346">
        <f>'Table 3 cont''d'!H15-'Table 4 cont''d'!H15</f>
        <v>86</v>
      </c>
      <c r="I15" s="346">
        <f>'Table 3 cont''d'!I15-'Table 4 cont''d'!I15</f>
        <v>88</v>
      </c>
      <c r="J15" s="346">
        <f>'Table 3 cont''d'!J15-'Table 4 cont''d'!J15</f>
        <v>113</v>
      </c>
      <c r="K15" s="346">
        <f t="shared" si="1"/>
        <v>201</v>
      </c>
      <c r="L15" s="510"/>
    </row>
    <row r="16" spans="1:12" ht="35.25" customHeight="1">
      <c r="A16" s="307" t="s">
        <v>378</v>
      </c>
      <c r="B16" s="346">
        <v>50</v>
      </c>
      <c r="C16" s="346">
        <f>'Table 3 cont''d'!C16-'Table 4 cont''d'!C16</f>
        <v>138</v>
      </c>
      <c r="D16" s="346">
        <f>'Table 3 cont''d'!D16-'Table 4 cont''d'!D16</f>
        <v>10</v>
      </c>
      <c r="E16" s="346">
        <f>'Table 3 cont''d'!E16-'Table 4 cont''d'!E16</f>
        <v>35</v>
      </c>
      <c r="F16" s="346">
        <f t="shared" si="0"/>
        <v>45</v>
      </c>
      <c r="G16" s="346">
        <f>'Table 3 cont''d'!G16-'Table 4 cont''d'!G16</f>
        <v>50</v>
      </c>
      <c r="H16" s="346">
        <f>'Table 3 cont''d'!H16-'Table 4 cont''d'!H16</f>
        <v>43</v>
      </c>
      <c r="I16" s="346">
        <f>'Table 3 cont''d'!I16-'Table 4 cont''d'!I16</f>
        <v>17</v>
      </c>
      <c r="J16" s="346">
        <f>'Table 3 cont''d'!J16-'Table 4 cont''d'!J16</f>
        <v>19</v>
      </c>
      <c r="K16" s="346">
        <f t="shared" si="1"/>
        <v>36</v>
      </c>
      <c r="L16" s="510"/>
    </row>
    <row r="17" spans="1:12" ht="13.5" customHeight="1">
      <c r="A17" s="307"/>
      <c r="B17" s="321"/>
      <c r="C17" s="321"/>
      <c r="D17" s="348"/>
      <c r="E17" s="348"/>
      <c r="F17" s="348"/>
      <c r="G17" s="348"/>
      <c r="H17" s="348"/>
      <c r="I17" s="321"/>
      <c r="J17" s="321"/>
      <c r="K17" s="321"/>
      <c r="L17" s="510"/>
    </row>
    <row r="18" spans="1:12" ht="26.25" customHeight="1">
      <c r="A18" s="349" t="s">
        <v>192</v>
      </c>
      <c r="B18" s="350">
        <v>52</v>
      </c>
      <c r="C18" s="351">
        <f>'Table 3 cont''d'!C18-'Table 4 cont''d'!C18</f>
        <v>47</v>
      </c>
      <c r="D18" s="351">
        <f>'Table 3 cont''d'!D18-'Table 4 cont''d'!D18</f>
        <v>15</v>
      </c>
      <c r="E18" s="351">
        <f>'Table 3 cont''d'!E18-'Table 4 cont''d'!E18</f>
        <v>9</v>
      </c>
      <c r="F18" s="351">
        <f>D18+E18</f>
        <v>24</v>
      </c>
      <c r="G18" s="351">
        <f>'Table 3 cont''d'!G18-'Table 4 cont''d'!G18</f>
        <v>11</v>
      </c>
      <c r="H18" s="351">
        <f>'Table 3 cont''d'!H18-'Table 4 cont''d'!H18</f>
        <v>12</v>
      </c>
      <c r="I18" s="351">
        <f>'Table 3 cont''d'!I18-'Table 4 cont''d'!I18</f>
        <v>10</v>
      </c>
      <c r="J18" s="351">
        <f>'Table 3 cont''d'!J18-'Table 4 cont''d'!J18</f>
        <v>21</v>
      </c>
      <c r="K18" s="350">
        <f>I18+J18</f>
        <v>31</v>
      </c>
      <c r="L18" s="510"/>
    </row>
    <row r="19" spans="1:12" ht="0.75" customHeight="1" hidden="1">
      <c r="A19" s="104"/>
      <c r="B19" s="352"/>
      <c r="C19" s="353"/>
      <c r="D19" s="353"/>
      <c r="E19" s="353"/>
      <c r="F19" s="353"/>
      <c r="G19" s="353"/>
      <c r="H19" s="353"/>
      <c r="I19" s="353"/>
      <c r="J19" s="353"/>
      <c r="K19" s="353"/>
      <c r="L19" s="510"/>
    </row>
    <row r="20" spans="1:12" ht="2.25" customHeight="1" hidden="1">
      <c r="A20" s="309"/>
      <c r="B20" s="322"/>
      <c r="C20" s="319"/>
      <c r="D20" s="354"/>
      <c r="E20" s="354"/>
      <c r="F20" s="354"/>
      <c r="G20" s="354"/>
      <c r="H20" s="354"/>
      <c r="I20" s="354"/>
      <c r="J20" s="354"/>
      <c r="K20" s="354"/>
      <c r="L20" s="510"/>
    </row>
    <row r="21" spans="1:12" ht="20.25" customHeight="1">
      <c r="A21" s="78" t="s">
        <v>204</v>
      </c>
      <c r="B21" s="55"/>
      <c r="C21" s="55"/>
      <c r="D21" s="61"/>
      <c r="E21" s="61"/>
      <c r="F21" s="61"/>
      <c r="G21" s="61"/>
      <c r="H21" s="61"/>
      <c r="I21" s="61"/>
      <c r="J21" s="61"/>
      <c r="K21" s="61"/>
      <c r="L21" s="277"/>
    </row>
    <row r="22" spans="1:12" ht="20.25" customHeight="1">
      <c r="A22" s="78" t="s">
        <v>206</v>
      </c>
      <c r="B22" s="55"/>
      <c r="C22" s="55"/>
      <c r="D22" s="61"/>
      <c r="E22" s="61"/>
      <c r="F22" s="61"/>
      <c r="G22" s="61"/>
      <c r="H22" s="61"/>
      <c r="I22" s="61"/>
      <c r="J22" s="61"/>
      <c r="K22" s="61"/>
      <c r="L22" s="277"/>
    </row>
  </sheetData>
  <sheetProtection/>
  <mergeCells count="6">
    <mergeCell ref="L1:L20"/>
    <mergeCell ref="A5:A6"/>
    <mergeCell ref="B5:B6"/>
    <mergeCell ref="C5:C6"/>
    <mergeCell ref="I5:K5"/>
    <mergeCell ref="D5:H5"/>
  </mergeCells>
  <printOptions/>
  <pageMargins left="0.75" right="0.35" top="0.64" bottom="0.49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42.8515625" style="86" customWidth="1"/>
    <col min="2" max="11" width="9.421875" style="86" customWidth="1"/>
    <col min="12" max="12" width="6.7109375" style="86" customWidth="1"/>
    <col min="13" max="16384" width="9.140625" style="86" customWidth="1"/>
  </cols>
  <sheetData>
    <row r="1" spans="1:12" ht="18.75">
      <c r="A1" s="85" t="s">
        <v>399</v>
      </c>
      <c r="L1" s="511" t="s">
        <v>221</v>
      </c>
    </row>
    <row r="2" spans="1:12" ht="15">
      <c r="A2" s="86" t="s">
        <v>9</v>
      </c>
      <c r="L2" s="504"/>
    </row>
    <row r="3" spans="1:12" ht="15">
      <c r="A3" s="88"/>
      <c r="D3" s="280"/>
      <c r="E3" s="280"/>
      <c r="F3" s="280"/>
      <c r="G3" s="280"/>
      <c r="H3" s="280"/>
      <c r="J3" s="280"/>
      <c r="K3" s="280" t="s">
        <v>381</v>
      </c>
      <c r="L3" s="504"/>
    </row>
    <row r="4" ht="6" customHeight="1">
      <c r="L4" s="504"/>
    </row>
    <row r="5" spans="1:12" ht="16.5">
      <c r="A5" s="488" t="s">
        <v>110</v>
      </c>
      <c r="B5" s="512" t="s">
        <v>259</v>
      </c>
      <c r="C5" s="488" t="s">
        <v>237</v>
      </c>
      <c r="D5" s="513" t="s">
        <v>421</v>
      </c>
      <c r="E5" s="514"/>
      <c r="F5" s="514"/>
      <c r="G5" s="514"/>
      <c r="H5" s="515"/>
      <c r="I5" s="492" t="s">
        <v>392</v>
      </c>
      <c r="J5" s="493"/>
      <c r="K5" s="494"/>
      <c r="L5" s="504"/>
    </row>
    <row r="6" spans="1:12" ht="15">
      <c r="A6" s="489"/>
      <c r="B6" s="512"/>
      <c r="C6" s="489"/>
      <c r="D6" s="53" t="s">
        <v>0</v>
      </c>
      <c r="E6" s="53" t="s">
        <v>1</v>
      </c>
      <c r="F6" s="478" t="s">
        <v>412</v>
      </c>
      <c r="G6" s="64" t="s">
        <v>2</v>
      </c>
      <c r="H6" s="64" t="s">
        <v>3</v>
      </c>
      <c r="I6" s="327" t="s">
        <v>0</v>
      </c>
      <c r="J6" s="327" t="s">
        <v>1</v>
      </c>
      <c r="K6" s="478" t="s">
        <v>412</v>
      </c>
      <c r="L6" s="504"/>
    </row>
    <row r="7" spans="1:12" s="88" customFormat="1" ht="14.25">
      <c r="A7" s="87" t="s">
        <v>219</v>
      </c>
      <c r="B7" s="282">
        <v>8754</v>
      </c>
      <c r="C7" s="282">
        <v>7326</v>
      </c>
      <c r="D7" s="282">
        <f>D8+D13+D14+D15+D16+D17+D18+D19+D22+D25</f>
        <v>1628</v>
      </c>
      <c r="E7" s="282">
        <f>E8+E13+E14+E15+E16+E17+E18+E19+E22+E25</f>
        <v>1742</v>
      </c>
      <c r="F7" s="282">
        <f>D7+E7</f>
        <v>3370</v>
      </c>
      <c r="G7" s="282">
        <f>G8+G13+G14+G15+G16+G17+G18+G19+G22+G25</f>
        <v>1912</v>
      </c>
      <c r="H7" s="282">
        <f>H8+H13+H14+H15+H16+H17+H18+H19+H22+H25</f>
        <v>2044</v>
      </c>
      <c r="I7" s="282">
        <f>I8+I13+I14+I15+I16+I17+I18+I19+I22+I25</f>
        <v>1898</v>
      </c>
      <c r="J7" s="282">
        <f>J8+J13+J14+J15+J16+J17+J18+J19+J22+J25</f>
        <v>1660</v>
      </c>
      <c r="K7" s="282">
        <f>I7+J7</f>
        <v>3558</v>
      </c>
      <c r="L7" s="504"/>
    </row>
    <row r="8" spans="1:12" ht="19.5" customHeight="1">
      <c r="A8" s="100" t="s">
        <v>36</v>
      </c>
      <c r="B8" s="230">
        <v>2109</v>
      </c>
      <c r="C8" s="230">
        <v>2401</v>
      </c>
      <c r="D8" s="230">
        <v>604</v>
      </c>
      <c r="E8" s="230">
        <v>570</v>
      </c>
      <c r="F8" s="230">
        <f>D8+E8</f>
        <v>1174</v>
      </c>
      <c r="G8" s="230">
        <v>633</v>
      </c>
      <c r="H8" s="230">
        <v>594</v>
      </c>
      <c r="I8" s="230">
        <v>738</v>
      </c>
      <c r="J8" s="230">
        <v>448</v>
      </c>
      <c r="K8" s="230">
        <f>I8+J8</f>
        <v>1186</v>
      </c>
      <c r="L8" s="504"/>
    </row>
    <row r="9" spans="1:12" ht="19.5" customHeight="1">
      <c r="A9" s="101" t="s">
        <v>111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504"/>
    </row>
    <row r="10" spans="1:12" ht="19.5" customHeight="1">
      <c r="A10" s="102" t="s">
        <v>349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504"/>
    </row>
    <row r="11" spans="1:12" ht="19.5" customHeight="1">
      <c r="A11" s="102" t="s">
        <v>114</v>
      </c>
      <c r="B11" s="231">
        <v>34244</v>
      </c>
      <c r="C11" s="231">
        <v>37137</v>
      </c>
      <c r="D11" s="231">
        <v>8540</v>
      </c>
      <c r="E11" s="231">
        <v>7539</v>
      </c>
      <c r="F11" s="231">
        <f aca="true" t="shared" si="0" ref="F11:F19">D11+E11</f>
        <v>16079</v>
      </c>
      <c r="G11" s="231">
        <v>10971</v>
      </c>
      <c r="H11" s="231">
        <v>10087</v>
      </c>
      <c r="I11" s="231">
        <v>10502</v>
      </c>
      <c r="J11" s="231">
        <v>6521</v>
      </c>
      <c r="K11" s="231">
        <f aca="true" t="shared" si="1" ref="K11:K19">I11+J11</f>
        <v>17023</v>
      </c>
      <c r="L11" s="504"/>
    </row>
    <row r="12" spans="1:12" ht="19.5" customHeight="1">
      <c r="A12" s="102" t="s">
        <v>113</v>
      </c>
      <c r="B12" s="231">
        <v>1862</v>
      </c>
      <c r="C12" s="231">
        <v>2145</v>
      </c>
      <c r="D12" s="231">
        <v>559</v>
      </c>
      <c r="E12" s="231">
        <v>480</v>
      </c>
      <c r="F12" s="231">
        <f t="shared" si="0"/>
        <v>1039</v>
      </c>
      <c r="G12" s="231">
        <v>568</v>
      </c>
      <c r="H12" s="231">
        <v>538</v>
      </c>
      <c r="I12" s="231">
        <v>636</v>
      </c>
      <c r="J12" s="231">
        <v>350</v>
      </c>
      <c r="K12" s="231">
        <f t="shared" si="1"/>
        <v>986</v>
      </c>
      <c r="L12" s="504"/>
    </row>
    <row r="13" spans="1:12" ht="19.5" customHeight="1">
      <c r="A13" s="103" t="s">
        <v>40</v>
      </c>
      <c r="B13" s="230">
        <v>406</v>
      </c>
      <c r="C13" s="230">
        <v>299</v>
      </c>
      <c r="D13" s="230">
        <v>69</v>
      </c>
      <c r="E13" s="230">
        <v>111</v>
      </c>
      <c r="F13" s="230">
        <f t="shared" si="0"/>
        <v>180</v>
      </c>
      <c r="G13" s="230">
        <v>31</v>
      </c>
      <c r="H13" s="230">
        <v>88</v>
      </c>
      <c r="I13" s="230">
        <v>51</v>
      </c>
      <c r="J13" s="230">
        <v>79</v>
      </c>
      <c r="K13" s="230">
        <f t="shared" si="1"/>
        <v>130</v>
      </c>
      <c r="L13" s="504"/>
    </row>
    <row r="14" spans="1:12" ht="19.5" customHeight="1">
      <c r="A14" s="103" t="s">
        <v>115</v>
      </c>
      <c r="B14" s="230">
        <v>158</v>
      </c>
      <c r="C14" s="230">
        <v>308</v>
      </c>
      <c r="D14" s="230">
        <v>50</v>
      </c>
      <c r="E14" s="230">
        <v>83</v>
      </c>
      <c r="F14" s="230">
        <f t="shared" si="0"/>
        <v>133</v>
      </c>
      <c r="G14" s="230">
        <v>82</v>
      </c>
      <c r="H14" s="230">
        <v>93</v>
      </c>
      <c r="I14" s="230">
        <v>91</v>
      </c>
      <c r="J14" s="230">
        <v>97</v>
      </c>
      <c r="K14" s="230">
        <f t="shared" si="1"/>
        <v>188</v>
      </c>
      <c r="L14" s="504"/>
    </row>
    <row r="15" spans="1:12" ht="19.5" customHeight="1">
      <c r="A15" s="104" t="s">
        <v>116</v>
      </c>
      <c r="B15" s="230">
        <v>9</v>
      </c>
      <c r="C15" s="230">
        <v>7</v>
      </c>
      <c r="D15" s="230">
        <v>2</v>
      </c>
      <c r="E15" s="230">
        <v>1</v>
      </c>
      <c r="F15" s="230">
        <f t="shared" si="0"/>
        <v>3</v>
      </c>
      <c r="G15" s="230">
        <v>1</v>
      </c>
      <c r="H15" s="230">
        <v>3</v>
      </c>
      <c r="I15" s="230">
        <v>3</v>
      </c>
      <c r="J15" s="230">
        <v>9</v>
      </c>
      <c r="K15" s="230">
        <f t="shared" si="1"/>
        <v>12</v>
      </c>
      <c r="L15" s="504"/>
    </row>
    <row r="16" spans="1:12" ht="19.5" customHeight="1">
      <c r="A16" s="103" t="s">
        <v>117</v>
      </c>
      <c r="B16" s="230">
        <v>5</v>
      </c>
      <c r="C16" s="230">
        <v>8</v>
      </c>
      <c r="D16" s="230">
        <v>4</v>
      </c>
      <c r="E16" s="230">
        <v>4</v>
      </c>
      <c r="F16" s="230">
        <f t="shared" si="0"/>
        <v>8</v>
      </c>
      <c r="G16" s="264">
        <v>0</v>
      </c>
      <c r="H16" s="264">
        <v>0</v>
      </c>
      <c r="I16" s="230">
        <v>1</v>
      </c>
      <c r="J16" s="230">
        <v>1</v>
      </c>
      <c r="K16" s="230">
        <f t="shared" si="1"/>
        <v>2</v>
      </c>
      <c r="L16" s="504"/>
    </row>
    <row r="17" spans="1:12" ht="19.5" customHeight="1">
      <c r="A17" s="103" t="s">
        <v>118</v>
      </c>
      <c r="B17" s="230">
        <v>958</v>
      </c>
      <c r="C17" s="230">
        <v>1328</v>
      </c>
      <c r="D17" s="230">
        <v>201</v>
      </c>
      <c r="E17" s="230">
        <v>265</v>
      </c>
      <c r="F17" s="230">
        <f t="shared" si="0"/>
        <v>466</v>
      </c>
      <c r="G17" s="230">
        <v>401</v>
      </c>
      <c r="H17" s="230">
        <v>461</v>
      </c>
      <c r="I17" s="230">
        <v>295</v>
      </c>
      <c r="J17" s="230">
        <v>271</v>
      </c>
      <c r="K17" s="230">
        <f t="shared" si="1"/>
        <v>566</v>
      </c>
      <c r="L17" s="504"/>
    </row>
    <row r="18" spans="1:12" ht="30.75" customHeight="1">
      <c r="A18" s="105" t="s">
        <v>119</v>
      </c>
      <c r="B18" s="230">
        <v>569</v>
      </c>
      <c r="C18" s="230">
        <v>508</v>
      </c>
      <c r="D18" s="230">
        <v>91</v>
      </c>
      <c r="E18" s="230">
        <v>136</v>
      </c>
      <c r="F18" s="230">
        <f t="shared" si="0"/>
        <v>227</v>
      </c>
      <c r="G18" s="230">
        <v>137</v>
      </c>
      <c r="H18" s="230">
        <v>144</v>
      </c>
      <c r="I18" s="230">
        <v>114</v>
      </c>
      <c r="J18" s="230">
        <v>135</v>
      </c>
      <c r="K18" s="230">
        <f t="shared" si="1"/>
        <v>249</v>
      </c>
      <c r="L18" s="504"/>
    </row>
    <row r="19" spans="1:12" ht="19.5" customHeight="1">
      <c r="A19" s="100" t="s">
        <v>120</v>
      </c>
      <c r="B19" s="230">
        <v>2179</v>
      </c>
      <c r="C19" s="230">
        <v>323</v>
      </c>
      <c r="D19" s="230">
        <v>62</v>
      </c>
      <c r="E19" s="230">
        <v>70</v>
      </c>
      <c r="F19" s="230">
        <f t="shared" si="0"/>
        <v>132</v>
      </c>
      <c r="G19" s="230">
        <v>93</v>
      </c>
      <c r="H19" s="230">
        <v>98</v>
      </c>
      <c r="I19" s="230">
        <v>80</v>
      </c>
      <c r="J19" s="230">
        <v>172</v>
      </c>
      <c r="K19" s="230">
        <f t="shared" si="1"/>
        <v>252</v>
      </c>
      <c r="L19" s="504"/>
    </row>
    <row r="20" spans="1:12" ht="19.5" customHeight="1">
      <c r="A20" s="101" t="s">
        <v>111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504"/>
    </row>
    <row r="21" spans="1:12" ht="37.5" customHeight="1">
      <c r="A21" s="106" t="s">
        <v>379</v>
      </c>
      <c r="B21" s="231">
        <v>1856</v>
      </c>
      <c r="C21" s="231">
        <v>117</v>
      </c>
      <c r="D21" s="231">
        <v>9</v>
      </c>
      <c r="E21" s="231">
        <v>28</v>
      </c>
      <c r="F21" s="231">
        <f>D21+E21</f>
        <v>37</v>
      </c>
      <c r="G21" s="231">
        <v>39</v>
      </c>
      <c r="H21" s="231">
        <v>41</v>
      </c>
      <c r="I21" s="231">
        <v>23</v>
      </c>
      <c r="J21" s="231">
        <v>89</v>
      </c>
      <c r="K21" s="231">
        <f>I21+J21</f>
        <v>112</v>
      </c>
      <c r="L21" s="504"/>
    </row>
    <row r="22" spans="1:12" ht="19.5" customHeight="1">
      <c r="A22" s="100" t="s">
        <v>35</v>
      </c>
      <c r="B22" s="230">
        <v>2361</v>
      </c>
      <c r="C22" s="230">
        <v>2144</v>
      </c>
      <c r="D22" s="230">
        <v>545</v>
      </c>
      <c r="E22" s="230">
        <v>502</v>
      </c>
      <c r="F22" s="230">
        <f>D22+E22</f>
        <v>1047</v>
      </c>
      <c r="G22" s="230">
        <v>534</v>
      </c>
      <c r="H22" s="230">
        <v>563</v>
      </c>
      <c r="I22" s="230">
        <v>525</v>
      </c>
      <c r="J22" s="230">
        <v>448</v>
      </c>
      <c r="K22" s="230">
        <f>I22+J22</f>
        <v>973</v>
      </c>
      <c r="L22" s="504"/>
    </row>
    <row r="23" spans="1:12" ht="19.5" customHeight="1">
      <c r="A23" s="101" t="s">
        <v>111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504"/>
    </row>
    <row r="24" spans="1:12" ht="19.5" customHeight="1">
      <c r="A24" s="107" t="s">
        <v>380</v>
      </c>
      <c r="B24" s="231">
        <v>1870</v>
      </c>
      <c r="C24" s="231">
        <v>1566</v>
      </c>
      <c r="D24" s="231">
        <v>454</v>
      </c>
      <c r="E24" s="231">
        <v>390</v>
      </c>
      <c r="F24" s="231">
        <f>D24+E24</f>
        <v>844</v>
      </c>
      <c r="G24" s="231">
        <v>385</v>
      </c>
      <c r="H24" s="231">
        <v>337</v>
      </c>
      <c r="I24" s="231">
        <v>337</v>
      </c>
      <c r="J24" s="231">
        <v>245</v>
      </c>
      <c r="K24" s="231">
        <f>I24+J24</f>
        <v>582</v>
      </c>
      <c r="L24" s="504"/>
    </row>
    <row r="25" spans="1:12" ht="19.5" customHeight="1">
      <c r="A25" s="108" t="s">
        <v>142</v>
      </c>
      <c r="B25" s="232">
        <v>0</v>
      </c>
      <c r="C25" s="232">
        <v>0</v>
      </c>
      <c r="D25" s="232">
        <v>0</v>
      </c>
      <c r="E25" s="232">
        <v>0</v>
      </c>
      <c r="F25" s="232">
        <f>D25+E25</f>
        <v>0</v>
      </c>
      <c r="G25" s="232">
        <v>0</v>
      </c>
      <c r="H25" s="232">
        <v>0</v>
      </c>
      <c r="I25" s="232">
        <v>0</v>
      </c>
      <c r="J25" s="232">
        <v>0</v>
      </c>
      <c r="K25" s="232">
        <f>I25+J25</f>
        <v>0</v>
      </c>
      <c r="L25" s="504"/>
    </row>
    <row r="26" spans="1:12" ht="16.5">
      <c r="A26" s="78" t="s">
        <v>202</v>
      </c>
      <c r="L26" s="504"/>
    </row>
    <row r="27" spans="1:12" ht="16.5">
      <c r="A27" s="78" t="s">
        <v>203</v>
      </c>
      <c r="L27" s="504"/>
    </row>
  </sheetData>
  <sheetProtection/>
  <mergeCells count="6">
    <mergeCell ref="L1:L27"/>
    <mergeCell ref="A5:A6"/>
    <mergeCell ref="B5:B6"/>
    <mergeCell ref="C5:C6"/>
    <mergeCell ref="I5:K5"/>
    <mergeCell ref="D5:H5"/>
  </mergeCells>
  <printOptions/>
  <pageMargins left="0.5" right="0.2" top="0.75" bottom="0.44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Administrator</cp:lastModifiedBy>
  <cp:lastPrinted>2010-09-07T05:33:48Z</cp:lastPrinted>
  <dcterms:created xsi:type="dcterms:W3CDTF">1998-09-29T05:43:58Z</dcterms:created>
  <dcterms:modified xsi:type="dcterms:W3CDTF">2010-09-07T05:37:41Z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450953f5-82c3-4005-a039-d4c8df8c3347</vt:lpwstr>
  </property>
  <property fmtid="{D5CDD505-2E9C-101B-9397-08002B2CF9AE}" pid="5" name="PublishingVariationRelationshipLinkField">
    <vt:lpwstr>http://statsmauritius.gov.mu/Relationships List/4289_.000, /Relationships List/4289_.000</vt:lpwstr>
  </property>
</Properties>
</file>