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7170" firstSheet="15" activeTab="20"/>
  </bookViews>
  <sheets>
    <sheet name="Table 1" sheetId="1" r:id="rId1"/>
    <sheet name="Table 2" sheetId="2" r:id="rId2"/>
    <sheet name="Table 3" sheetId="3" r:id="rId3"/>
    <sheet name="Table 3 cont'd" sheetId="4" r:id="rId4"/>
    <sheet name="Table 4" sheetId="5" r:id="rId5"/>
    <sheet name="Table 4 cont'd" sheetId="6" r:id="rId6"/>
    <sheet name="Table 5" sheetId="7" r:id="rId7"/>
    <sheet name="Table 5 cont'd" sheetId="8" r:id="rId8"/>
    <sheet name="Table 6" sheetId="9" r:id="rId9"/>
    <sheet name="Table 7" sheetId="10" r:id="rId10"/>
    <sheet name="Table 8" sheetId="11" r:id="rId11"/>
    <sheet name="Table 9" sheetId="12" r:id="rId12"/>
    <sheet name="Table 10" sheetId="13" r:id="rId13"/>
    <sheet name="Table 10 cont'd" sheetId="14" r:id="rId14"/>
    <sheet name="Table 10 cont'd(sec 7-9)" sheetId="15" r:id="rId15"/>
    <sheet name="Table 11" sheetId="16" r:id="rId16"/>
    <sheet name="Table 12" sheetId="17" r:id="rId17"/>
    <sheet name="Table 13" sheetId="18" r:id="rId18"/>
    <sheet name="Table 13 cont'd" sheetId="19" r:id="rId19"/>
    <sheet name="Table 14" sheetId="20" r:id="rId20"/>
    <sheet name="Table 15&amp;16 " sheetId="21" r:id="rId21"/>
  </sheets>
  <externalReferences>
    <externalReference r:id="rId24"/>
    <externalReference r:id="rId25"/>
  </externalReferences>
  <definedNames>
    <definedName name="DATABASE">'Table 1'!#REF!</definedName>
    <definedName name="_xlnm.Print_Area" localSheetId="19">'Table 14'!$A:$IV</definedName>
    <definedName name="_xlnm.Print_Area" localSheetId="20">'Table 15&amp;16 '!$A:$IV</definedName>
    <definedName name="_xlnm.Print_Area" localSheetId="5">'Table 4 cont''d'!$A:$IV</definedName>
    <definedName name="_xlnm.Print_Area" localSheetId="11">'Table 9'!$A:$IV</definedName>
  </definedNames>
  <calcPr fullCalcOnLoad="1"/>
</workbook>
</file>

<file path=xl/sharedStrings.xml><?xml version="1.0" encoding="utf-8"?>
<sst xmlns="http://schemas.openxmlformats.org/spreadsheetml/2006/main" count="960" uniqueCount="430">
  <si>
    <t>1st Qr</t>
  </si>
  <si>
    <t>2nd Qr</t>
  </si>
  <si>
    <t>3rd Qr</t>
  </si>
  <si>
    <t>4th Qr</t>
  </si>
  <si>
    <t xml:space="preserve">   Exports of goods</t>
  </si>
  <si>
    <t xml:space="preserve">       Domestic exports</t>
  </si>
  <si>
    <t xml:space="preserve">   A.  Total Exports (f.o.b.)</t>
  </si>
  <si>
    <t xml:space="preserve">   Total Value of Trade (A+B)</t>
  </si>
  <si>
    <t xml:space="preserve">   Balance of Visible Trade (A-B)</t>
  </si>
  <si>
    <t xml:space="preserve"> </t>
  </si>
  <si>
    <t>Country of destination</t>
  </si>
  <si>
    <t>Belgium</t>
  </si>
  <si>
    <t>France</t>
  </si>
  <si>
    <t>Germany</t>
  </si>
  <si>
    <t>Italy</t>
  </si>
  <si>
    <t>Netherlands</t>
  </si>
  <si>
    <t>Portugal</t>
  </si>
  <si>
    <t>Reunion</t>
  </si>
  <si>
    <t>United Kingdom</t>
  </si>
  <si>
    <t>Spain</t>
  </si>
  <si>
    <t>Other</t>
  </si>
  <si>
    <t>Australia</t>
  </si>
  <si>
    <t>Canada</t>
  </si>
  <si>
    <t>India</t>
  </si>
  <si>
    <t>Kenya</t>
  </si>
  <si>
    <t>Seychelles</t>
  </si>
  <si>
    <t>Singapore</t>
  </si>
  <si>
    <t>Sweden</t>
  </si>
  <si>
    <t>Uganda</t>
  </si>
  <si>
    <t>U.S.A.</t>
  </si>
  <si>
    <t>Zimbabwe</t>
  </si>
  <si>
    <t>Japan</t>
  </si>
  <si>
    <t>Switzerland</t>
  </si>
  <si>
    <t>Value (c.i.f.) : Million Rupees</t>
  </si>
  <si>
    <t>SITC section/description</t>
  </si>
  <si>
    <t xml:space="preserve"> 1st Qr</t>
  </si>
  <si>
    <t xml:space="preserve"> 6 - Manufactured goods classified chiefly by material</t>
  </si>
  <si>
    <t>Country of origin</t>
  </si>
  <si>
    <t xml:space="preserve"> 7 - Machinery &amp; transport equipment</t>
  </si>
  <si>
    <t xml:space="preserve"> 8 - Miscellaneous manufactured articles</t>
  </si>
  <si>
    <t xml:space="preserve"> 0 - Food and live animals</t>
  </si>
  <si>
    <t xml:space="preserve"> 2 - Crude materials, inedible, except fuels</t>
  </si>
  <si>
    <t>Austria</t>
  </si>
  <si>
    <t>Tanzania</t>
  </si>
  <si>
    <t xml:space="preserve"> 1 - Beverages and tobacco</t>
  </si>
  <si>
    <t xml:space="preserve"> 3 - Mineral fuels, lubricants, &amp; related products</t>
  </si>
  <si>
    <t xml:space="preserve"> 4 - Animal &amp; vegetable oils and fats</t>
  </si>
  <si>
    <t xml:space="preserve"> 5 - Chemicals &amp; related products</t>
  </si>
  <si>
    <t xml:space="preserve"> 9 - Commodities &amp; transactions, n.e.s.</t>
  </si>
  <si>
    <t xml:space="preserve">          Austria</t>
  </si>
  <si>
    <t xml:space="preserve">          Belgium</t>
  </si>
  <si>
    <t xml:space="preserve">          Denmark</t>
  </si>
  <si>
    <t xml:space="preserve">          Finland</t>
  </si>
  <si>
    <t xml:space="preserve">          France</t>
  </si>
  <si>
    <t xml:space="preserve">          Germany</t>
  </si>
  <si>
    <t xml:space="preserve">          Greece</t>
  </si>
  <si>
    <t xml:space="preserve">          Ireland</t>
  </si>
  <si>
    <t xml:space="preserve">          Italy</t>
  </si>
  <si>
    <t xml:space="preserve">          Netherlands</t>
  </si>
  <si>
    <t xml:space="preserve">          Portugal</t>
  </si>
  <si>
    <t xml:space="preserve">          Reunion</t>
  </si>
  <si>
    <t xml:space="preserve">          Spain</t>
  </si>
  <si>
    <t xml:space="preserve">          Sweden</t>
  </si>
  <si>
    <t xml:space="preserve">          United Kingdom</t>
  </si>
  <si>
    <t xml:space="preserve">          Australia</t>
  </si>
  <si>
    <t xml:space="preserve">          Canada</t>
  </si>
  <si>
    <t xml:space="preserve">          India</t>
  </si>
  <si>
    <t xml:space="preserve">          Kenya</t>
  </si>
  <si>
    <t xml:space="preserve">          Malaysia</t>
  </si>
  <si>
    <t xml:space="preserve">          New Zealand</t>
  </si>
  <si>
    <t xml:space="preserve">          Pakistan</t>
  </si>
  <si>
    <t xml:space="preserve">          Russian Federation</t>
  </si>
  <si>
    <t xml:space="preserve">          Singapore</t>
  </si>
  <si>
    <t xml:space="preserve">          Sri Lanka</t>
  </si>
  <si>
    <t xml:space="preserve">          Swaziland</t>
  </si>
  <si>
    <t xml:space="preserve">          U. S. A.</t>
  </si>
  <si>
    <t xml:space="preserve">          Zambia</t>
  </si>
  <si>
    <t xml:space="preserve">          Zimbabwe</t>
  </si>
  <si>
    <t xml:space="preserve">          Other</t>
  </si>
  <si>
    <t>Quantity: (Thousand tonnes)</t>
  </si>
  <si>
    <t>Total</t>
  </si>
  <si>
    <t>Malawi</t>
  </si>
  <si>
    <t>United Arab Emirates</t>
  </si>
  <si>
    <t>C o m m o d i t y</t>
  </si>
  <si>
    <t>ACP States</t>
  </si>
  <si>
    <t>Imports : value(c.i.f.)</t>
  </si>
  <si>
    <t xml:space="preserve"> Total</t>
  </si>
  <si>
    <t>COMESA States</t>
  </si>
  <si>
    <t>SADC States</t>
  </si>
  <si>
    <t>Angola</t>
  </si>
  <si>
    <t>Burundi</t>
  </si>
  <si>
    <t>Comoros Islands</t>
  </si>
  <si>
    <t>Ethiopia</t>
  </si>
  <si>
    <t>Lesotho</t>
  </si>
  <si>
    <t>Mozambique</t>
  </si>
  <si>
    <t>Namibia</t>
  </si>
  <si>
    <t>Rwanda</t>
  </si>
  <si>
    <t>Sudan</t>
  </si>
  <si>
    <t>Swaziland</t>
  </si>
  <si>
    <t>Zambia</t>
  </si>
  <si>
    <t>Botswana</t>
  </si>
  <si>
    <t>D.R Congo</t>
  </si>
  <si>
    <t>D. R. Congo</t>
  </si>
  <si>
    <t>Benin</t>
  </si>
  <si>
    <t>Burkina Faso</t>
  </si>
  <si>
    <t>Cameroon</t>
  </si>
  <si>
    <t>Chad</t>
  </si>
  <si>
    <t>Congo</t>
  </si>
  <si>
    <t>Cote D'Ivoire</t>
  </si>
  <si>
    <t>Djibouti</t>
  </si>
  <si>
    <t>Gabon</t>
  </si>
  <si>
    <t>Gambia</t>
  </si>
  <si>
    <t>Ghana</t>
  </si>
  <si>
    <t>Guinea</t>
  </si>
  <si>
    <t>Liberia</t>
  </si>
  <si>
    <t>Mali</t>
  </si>
  <si>
    <t>Nigeria</t>
  </si>
  <si>
    <t>Senegal</t>
  </si>
  <si>
    <t>Sierra Leone</t>
  </si>
  <si>
    <t>Togo</t>
  </si>
  <si>
    <t xml:space="preserve">  SITC section/description</t>
  </si>
  <si>
    <t xml:space="preserve"> SITC section/description</t>
  </si>
  <si>
    <t>Egypt</t>
  </si>
  <si>
    <t>- 18 -</t>
  </si>
  <si>
    <t>- 20 -</t>
  </si>
  <si>
    <t>- 19 -</t>
  </si>
  <si>
    <t xml:space="preserve">   Ship's Stores and Bunkers</t>
  </si>
  <si>
    <t>Value (f.o.b): Million Rupees</t>
  </si>
  <si>
    <t xml:space="preserve">               of which:</t>
  </si>
  <si>
    <t>S.I.T.C section/description</t>
  </si>
  <si>
    <t xml:space="preserve">    of which :</t>
  </si>
  <si>
    <t xml:space="preserve">                Quantity: (Thousand tonne)</t>
  </si>
  <si>
    <t xml:space="preserve">                Value (f.o.b): Million Rupees</t>
  </si>
  <si>
    <t xml:space="preserve">        Fish and fish preparations</t>
  </si>
  <si>
    <t xml:space="preserve">                Quantity: (Tonne)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</si>
  <si>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</si>
  <si>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</si>
  <si>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</si>
  <si>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</si>
  <si>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</si>
  <si>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       Pearls, precious &amp; semi-precious stones</t>
  </si>
  <si>
    <t xml:space="preserve">        Corks &amp; wood manufactures</t>
  </si>
  <si>
    <t>Value (f.o.b.) : Million Rupees</t>
  </si>
  <si>
    <t xml:space="preserve"> 7 - Machinery and transport equipment</t>
  </si>
  <si>
    <t xml:space="preserve">       Articles of apparel &amp; clothing accessories</t>
  </si>
  <si>
    <t xml:space="preserve">       Optical goods, n.e.s.</t>
  </si>
  <si>
    <t xml:space="preserve">       Watches &amp; clocks</t>
  </si>
  <si>
    <t xml:space="preserve">       Toys, games &amp; sporting goods</t>
  </si>
  <si>
    <t xml:space="preserve">       Miscellaneous manufactured articles n.e.s.</t>
  </si>
  <si>
    <t>Value (f.o.b) : Million Rupees</t>
  </si>
  <si>
    <t xml:space="preserve">1st Qr </t>
  </si>
  <si>
    <t>Value : Million Rupees</t>
  </si>
  <si>
    <t xml:space="preserve">2nd Qr </t>
  </si>
  <si>
    <t xml:space="preserve"> 2nd Qr</t>
  </si>
  <si>
    <t xml:space="preserve">       Jewellery, goldsmiths' &amp; silversmiths' wares</t>
  </si>
  <si>
    <t xml:space="preserve">3rd Qr </t>
  </si>
  <si>
    <t xml:space="preserve"> 3rd Qr</t>
  </si>
  <si>
    <t xml:space="preserve">       Travel goods, handbags &amp; similar containers</t>
  </si>
  <si>
    <t xml:space="preserve">       Re-exports</t>
  </si>
  <si>
    <t xml:space="preserve"> 4th Qr</t>
  </si>
  <si>
    <t xml:space="preserve"> 1st Qr </t>
  </si>
  <si>
    <t xml:space="preserve"> Europe</t>
  </si>
  <si>
    <t>Asia</t>
  </si>
  <si>
    <t>Africa</t>
  </si>
  <si>
    <t>America</t>
  </si>
  <si>
    <t>Oceania</t>
  </si>
  <si>
    <t>Europe</t>
  </si>
  <si>
    <t>Asia (cont'd)</t>
  </si>
  <si>
    <t xml:space="preserve">          Israel</t>
  </si>
  <si>
    <t xml:space="preserve">          Switzerland</t>
  </si>
  <si>
    <t xml:space="preserve">          Turkey</t>
  </si>
  <si>
    <t xml:space="preserve">          Bahrain</t>
  </si>
  <si>
    <t xml:space="preserve">          China</t>
  </si>
  <si>
    <t xml:space="preserve">          Indonesia</t>
  </si>
  <si>
    <t xml:space="preserve">          Japan</t>
  </si>
  <si>
    <t xml:space="preserve">          Korea, Republic of</t>
  </si>
  <si>
    <t xml:space="preserve">          Philippines</t>
  </si>
  <si>
    <t xml:space="preserve">          Saudi Arabia</t>
  </si>
  <si>
    <t xml:space="preserve">          Thailand</t>
  </si>
  <si>
    <t xml:space="preserve">          United Arab Emirates</t>
  </si>
  <si>
    <t xml:space="preserve">          Cameroon</t>
  </si>
  <si>
    <t xml:space="preserve">          Mali</t>
  </si>
  <si>
    <t xml:space="preserve">          Morocco</t>
  </si>
  <si>
    <t xml:space="preserve">          Argentina</t>
  </si>
  <si>
    <t xml:space="preserve">          Brazil</t>
  </si>
  <si>
    <t xml:space="preserve">          Chile</t>
  </si>
  <si>
    <t xml:space="preserve">          Mexico</t>
  </si>
  <si>
    <t xml:space="preserve"> 2nd Qr </t>
  </si>
  <si>
    <t>Value : Thousand Rupees</t>
  </si>
  <si>
    <t xml:space="preserve">          Seychelles</t>
  </si>
  <si>
    <t xml:space="preserve">   B.  Total Imports  (c.i.f.)</t>
  </si>
  <si>
    <t xml:space="preserve"> 3rd Qr </t>
  </si>
  <si>
    <t xml:space="preserve">        Textile yarns, fabrics, and made up articles</t>
  </si>
  <si>
    <t xml:space="preserve">  9 - Commodities  not elsewhere classified</t>
  </si>
  <si>
    <t xml:space="preserve">4th Qr </t>
  </si>
  <si>
    <t>Eritrea</t>
  </si>
  <si>
    <t xml:space="preserve"> 4th Qr </t>
  </si>
  <si>
    <t>Imports: value(c.i.f.)</t>
  </si>
  <si>
    <t xml:space="preserve">               Re-exports</t>
  </si>
  <si>
    <t xml:space="preserve">            Domestic Exports</t>
  </si>
  <si>
    <t>China</t>
  </si>
  <si>
    <t>FREEPORT STATISTICS</t>
  </si>
  <si>
    <t>IMPORTS</t>
  </si>
  <si>
    <t>Volume (tonne)</t>
  </si>
  <si>
    <t>All sections</t>
  </si>
  <si>
    <t>All countries</t>
  </si>
  <si>
    <r>
      <t xml:space="preserve">             </t>
    </r>
    <r>
      <rPr>
        <b/>
        <u val="single"/>
        <sz val="10"/>
        <rFont val="CG Times (W1)"/>
        <family val="0"/>
      </rPr>
      <t xml:space="preserve"> All sections</t>
    </r>
  </si>
  <si>
    <t>Antigua and Barbuda</t>
  </si>
  <si>
    <t>Bahamas</t>
  </si>
  <si>
    <t>Barbados</t>
  </si>
  <si>
    <t>Belize</t>
  </si>
  <si>
    <t>Cook Islands</t>
  </si>
  <si>
    <t>Cuba</t>
  </si>
  <si>
    <t>Fiji</t>
  </si>
  <si>
    <t>Micronesia</t>
  </si>
  <si>
    <t>Niue</t>
  </si>
  <si>
    <t>Samoa</t>
  </si>
  <si>
    <t>Solomon Islands</t>
  </si>
  <si>
    <t>South Africa</t>
  </si>
  <si>
    <t>Trinidad &amp; Tobago</t>
  </si>
  <si>
    <t>Vanuatu</t>
  </si>
  <si>
    <t xml:space="preserve">Other </t>
  </si>
  <si>
    <t xml:space="preserve">          Egypt</t>
  </si>
  <si>
    <t xml:space="preserve">RE-EXPORTS </t>
  </si>
  <si>
    <r>
      <t xml:space="preserve">1st Qr </t>
    </r>
    <r>
      <rPr>
        <vertAlign val="superscript"/>
        <sz val="10"/>
        <rFont val="CG Times (W1)"/>
        <family val="0"/>
      </rPr>
      <t xml:space="preserve"> </t>
    </r>
  </si>
  <si>
    <t>- 17 -</t>
  </si>
  <si>
    <t>- 21 -</t>
  </si>
  <si>
    <t>- 22 -</t>
  </si>
  <si>
    <t xml:space="preserve">          Hungary</t>
  </si>
  <si>
    <t>Value (c.i.f Rs Mn)</t>
  </si>
  <si>
    <t>Value (f.o.b Rs Mn)</t>
  </si>
  <si>
    <t>French Southern Territories</t>
  </si>
  <si>
    <t xml:space="preserve">          Iran</t>
  </si>
  <si>
    <t>Madagascar</t>
  </si>
  <si>
    <t>Quantity: -.-</t>
  </si>
  <si>
    <t>-.- : not applicable</t>
  </si>
  <si>
    <t xml:space="preserve">          Mozambique</t>
  </si>
  <si>
    <t xml:space="preserve">          Tanzania</t>
  </si>
  <si>
    <t>- 7 -</t>
  </si>
  <si>
    <t>- 10 -</t>
  </si>
  <si>
    <t>-11 -</t>
  </si>
  <si>
    <t>- 12 -</t>
  </si>
  <si>
    <t>-13 -</t>
  </si>
  <si>
    <t>- 14 -</t>
  </si>
  <si>
    <t xml:space="preserve">          Madagascar</t>
  </si>
  <si>
    <t xml:space="preserve">          South Africa</t>
  </si>
  <si>
    <t>Imports : value(c.i.f)</t>
  </si>
  <si>
    <t xml:space="preserve">Libyan Arab </t>
  </si>
  <si>
    <r>
      <t xml:space="preserve">2nd Qr </t>
    </r>
    <r>
      <rPr>
        <vertAlign val="superscript"/>
        <sz val="10"/>
        <rFont val="CG Times (W1)"/>
        <family val="0"/>
      </rPr>
      <t xml:space="preserve"> </t>
    </r>
  </si>
  <si>
    <t xml:space="preserve">2nd Qr  </t>
  </si>
  <si>
    <r>
      <t>2</t>
    </r>
    <r>
      <rPr>
        <sz val="10"/>
        <rFont val="Times New Roman"/>
        <family val="1"/>
      </rPr>
      <t xml:space="preserve"> Provisional</t>
    </r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</si>
  <si>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</t>
    </r>
    <r>
      <rPr>
        <vertAlign val="superscript"/>
        <sz val="10"/>
        <rFont val="Times New Roman"/>
        <family val="1"/>
      </rPr>
      <t xml:space="preserve">            </t>
    </r>
  </si>
  <si>
    <r>
      <t>1</t>
    </r>
    <r>
      <rPr>
        <sz val="10"/>
        <rFont val="CG Times (W1)"/>
        <family val="0"/>
      </rPr>
      <t xml:space="preserve">  Excluding Ship's  stores &amp; Bunkers     </t>
    </r>
  </si>
  <si>
    <r>
      <t>2</t>
    </r>
    <r>
      <rPr>
        <sz val="10"/>
        <rFont val="CG Times (W1)"/>
        <family val="0"/>
      </rPr>
      <t xml:space="preserve"> Provisional</t>
    </r>
  </si>
  <si>
    <r>
      <t xml:space="preserve">2007 </t>
    </r>
    <r>
      <rPr>
        <b/>
        <vertAlign val="superscript"/>
        <sz val="10"/>
        <rFont val="CG Times (W1)"/>
        <family val="0"/>
      </rPr>
      <t>2</t>
    </r>
  </si>
  <si>
    <t xml:space="preserve">          Poland</t>
  </si>
  <si>
    <r>
      <t>3</t>
    </r>
    <r>
      <rPr>
        <sz val="10"/>
        <rFont val="Times New Roman"/>
        <family val="1"/>
      </rPr>
      <t xml:space="preserve"> Special Administrative Region of China</t>
    </r>
  </si>
  <si>
    <t xml:space="preserve">  Source : Customs Department</t>
  </si>
  <si>
    <t xml:space="preserve">  Value (f.o.b.) : Million Rupees</t>
  </si>
  <si>
    <t xml:space="preserve">  9 - Commodities &amp; transactions not elsewhere classified</t>
  </si>
  <si>
    <t xml:space="preserve">  9 - Commodities &amp; transactions not elsewhere classified </t>
  </si>
  <si>
    <t xml:space="preserve">            -.-</t>
  </si>
  <si>
    <r>
      <t>1</t>
    </r>
    <r>
      <rPr>
        <sz val="10"/>
        <rFont val="Times New Roman"/>
        <family val="1"/>
      </rPr>
      <t xml:space="preserve"> Revised            </t>
    </r>
  </si>
  <si>
    <r>
      <t>2</t>
    </r>
    <r>
      <rPr>
        <sz val="10"/>
        <rFont val="Times New Roman"/>
        <family val="1"/>
      </rPr>
      <t xml:space="preserve"> Revised</t>
    </r>
  </si>
  <si>
    <r>
      <t>3</t>
    </r>
    <r>
      <rPr>
        <sz val="10"/>
        <rFont val="Times New Roman"/>
        <family val="1"/>
      </rPr>
      <t xml:space="preserve"> Provisional</t>
    </r>
  </si>
  <si>
    <r>
      <t xml:space="preserve">3rd Qr </t>
    </r>
    <r>
      <rPr>
        <vertAlign val="superscript"/>
        <sz val="10"/>
        <rFont val="CG Times (W1)"/>
        <family val="0"/>
      </rPr>
      <t xml:space="preserve"> </t>
    </r>
  </si>
  <si>
    <t xml:space="preserve">3rd Qr  </t>
  </si>
  <si>
    <r>
      <t xml:space="preserve">Hong Kong  (S.A.R) </t>
    </r>
    <r>
      <rPr>
        <vertAlign val="superscript"/>
        <sz val="10"/>
        <rFont val="CG Times (W1)"/>
        <family val="0"/>
      </rPr>
      <t>3</t>
    </r>
  </si>
  <si>
    <r>
      <t>1</t>
    </r>
    <r>
      <rPr>
        <sz val="10"/>
        <rFont val="CG Times (W1)"/>
        <family val="0"/>
      </rPr>
      <t xml:space="preserve"> Revised</t>
    </r>
  </si>
  <si>
    <r>
      <t xml:space="preserve">          Hong Kong  (S.A.R) </t>
    </r>
    <r>
      <rPr>
        <vertAlign val="superscript"/>
        <sz val="10"/>
        <rFont val="CG Times (W1)"/>
        <family val="0"/>
      </rPr>
      <t>3</t>
    </r>
  </si>
  <si>
    <r>
      <t>Exports</t>
    </r>
    <r>
      <rPr>
        <vertAlign val="superscript"/>
        <sz val="9"/>
        <rFont val="CG Times"/>
        <family val="1"/>
      </rPr>
      <t>3</t>
    </r>
    <r>
      <rPr>
        <sz val="9"/>
        <rFont val="CG Times"/>
        <family val="1"/>
      </rPr>
      <t xml:space="preserve"> : value(f.o.b)</t>
    </r>
  </si>
  <si>
    <r>
      <t>3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</t>
    </r>
    <r>
      <rPr>
        <vertAlign val="superscript"/>
        <sz val="10"/>
        <rFont val="Times New Roman"/>
        <family val="1"/>
      </rPr>
      <t xml:space="preserve">            </t>
    </r>
  </si>
  <si>
    <r>
      <t xml:space="preserve">Exports </t>
    </r>
    <r>
      <rPr>
        <vertAlign val="superscript"/>
        <sz val="9"/>
        <rFont val="CG Times"/>
        <family val="1"/>
      </rPr>
      <t>3</t>
    </r>
    <r>
      <rPr>
        <sz val="9"/>
        <rFont val="CG Times"/>
        <family val="1"/>
      </rPr>
      <t xml:space="preserve"> : value(f.o.b)</t>
    </r>
  </si>
  <si>
    <r>
      <t xml:space="preserve">Hong Kong  (S.A.R) </t>
    </r>
    <r>
      <rPr>
        <vertAlign val="superscript"/>
        <sz val="10"/>
        <rFont val="CG Times (W1)"/>
        <family val="1"/>
      </rPr>
      <t>4</t>
    </r>
  </si>
  <si>
    <t xml:space="preserve">         -</t>
  </si>
  <si>
    <r>
      <t xml:space="preserve"> 3</t>
    </r>
    <r>
      <rPr>
        <sz val="10"/>
        <rFont val="Times New Roman"/>
        <family val="1"/>
      </rPr>
      <t xml:space="preserve"> Special Administrative Region of China</t>
    </r>
  </si>
  <si>
    <t xml:space="preserve">      of which :</t>
  </si>
  <si>
    <t xml:space="preserve">       of which :</t>
  </si>
  <si>
    <t xml:space="preserve">        of which :</t>
  </si>
  <si>
    <t xml:space="preserve">Manufactures of metal, n.e.s. </t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</si>
  <si>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Special Administrative Region of China</t>
    </r>
  </si>
  <si>
    <t xml:space="preserve">    Value (f.o.b): Million Rupees</t>
  </si>
  <si>
    <r>
      <t xml:space="preserve"> 1</t>
    </r>
    <r>
      <rPr>
        <sz val="10"/>
        <rFont val="Times New Roman"/>
        <family val="1"/>
      </rPr>
      <t xml:space="preserve"> Revised</t>
    </r>
  </si>
  <si>
    <r>
      <t xml:space="preserve">2   </t>
    </r>
    <r>
      <rPr>
        <sz val="10"/>
        <rFont val="Times New Roman"/>
        <family val="1"/>
      </rPr>
      <t>Provisional</t>
    </r>
  </si>
  <si>
    <r>
      <t>1</t>
    </r>
    <r>
      <rPr>
        <sz val="10"/>
        <rFont val="Times New Roman"/>
        <family val="1"/>
      </rPr>
      <t xml:space="preserve"> Revised</t>
    </r>
  </si>
  <si>
    <r>
      <t xml:space="preserve">2  </t>
    </r>
    <r>
      <rPr>
        <sz val="10"/>
        <rFont val="Times New Roman"/>
        <family val="1"/>
      </rPr>
      <t>Provisional</t>
    </r>
  </si>
  <si>
    <r>
      <t xml:space="preserve">2 </t>
    </r>
    <r>
      <rPr>
        <sz val="10"/>
        <rFont val="Times New Roman"/>
        <family val="1"/>
      </rPr>
      <t>Provisional</t>
    </r>
  </si>
  <si>
    <t xml:space="preserve">                 ( Export Oriented Enterprises )</t>
  </si>
  <si>
    <r>
      <t xml:space="preserve">4th Qr </t>
    </r>
    <r>
      <rPr>
        <vertAlign val="superscript"/>
        <sz val="10"/>
        <rFont val="CG Times (W1)"/>
        <family val="0"/>
      </rPr>
      <t xml:space="preserve"> </t>
    </r>
  </si>
  <si>
    <t xml:space="preserve">4th Qr  </t>
  </si>
  <si>
    <t>- 24 -</t>
  </si>
  <si>
    <t>- 25 -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</si>
  <si>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</t>
    </r>
  </si>
  <si>
    <r>
      <rPr>
        <vertAlign val="superscript"/>
        <sz val="10"/>
        <rFont val="CG Times (W1)"/>
        <family val="0"/>
      </rPr>
      <t>2</t>
    </r>
    <r>
      <rPr>
        <sz val="10"/>
        <rFont val="CG Times (W1)"/>
        <family val="0"/>
      </rPr>
      <t xml:space="preserve"> Revised</t>
    </r>
  </si>
  <si>
    <r>
      <rPr>
        <vertAlign val="superscript"/>
        <sz val="10"/>
        <rFont val="CG Times (W1)"/>
        <family val="0"/>
      </rPr>
      <t>2</t>
    </r>
    <r>
      <rPr>
        <sz val="10"/>
        <rFont val="CG Times (W1)"/>
        <family val="0"/>
      </rPr>
      <t xml:space="preserve"> Provisional</t>
    </r>
  </si>
  <si>
    <t xml:space="preserve">        Cane Sugar </t>
  </si>
  <si>
    <t xml:space="preserve">        Cane Molasses  </t>
  </si>
  <si>
    <t xml:space="preserve">        Fish and fish preparations  </t>
  </si>
  <si>
    <t xml:space="preserve">       Cut flowers and foliage   </t>
  </si>
  <si>
    <t xml:space="preserve">        Textile yarns, fabrics, and made up articles  </t>
  </si>
  <si>
    <t xml:space="preserve">        Pearls, precious &amp; semi-precious stones </t>
  </si>
  <si>
    <t xml:space="preserve">        Corks &amp; wood manufactures </t>
  </si>
  <si>
    <t xml:space="preserve">       Articles of apparel &amp; clothing accessories </t>
  </si>
  <si>
    <t xml:space="preserve">       Optical goods, n.e.s.  </t>
  </si>
  <si>
    <t xml:space="preserve">       Travel goods, handbags &amp; similar containers  </t>
  </si>
  <si>
    <t xml:space="preserve">       Watches &amp; clocks  </t>
  </si>
  <si>
    <t xml:space="preserve">       Toys, games &amp; sporting goods  </t>
  </si>
  <si>
    <t xml:space="preserve">       Jewellery, goldsmiths' &amp; silversmiths' wares  </t>
  </si>
  <si>
    <t xml:space="preserve">       Miscellaneous manufactured articles n.e.s.  </t>
  </si>
  <si>
    <t xml:space="preserve">       Cane Sugar </t>
  </si>
  <si>
    <t xml:space="preserve">        Cane Molasses </t>
  </si>
  <si>
    <t xml:space="preserve">        Fish and fish preparations </t>
  </si>
  <si>
    <t xml:space="preserve">      Cut flowers and foliage </t>
  </si>
  <si>
    <t xml:space="preserve">       Articles of apparel &amp; clothing accessories    </t>
  </si>
  <si>
    <t xml:space="preserve">       Optical goods, n.e.s. </t>
  </si>
  <si>
    <t xml:space="preserve">       Travel goods, handbags &amp; similar containers </t>
  </si>
  <si>
    <t xml:space="preserve">       Watches &amp; clocks </t>
  </si>
  <si>
    <t xml:space="preserve">       Toys, games &amp; sporting goods </t>
  </si>
  <si>
    <t xml:space="preserve">       Miscellaneous manufactured articles n.e.s. </t>
  </si>
  <si>
    <t xml:space="preserve">Meat and meat preparations </t>
  </si>
  <si>
    <t xml:space="preserve">Dairy products and bird's eggs  </t>
  </si>
  <si>
    <t xml:space="preserve">Fish and fish preparations  </t>
  </si>
  <si>
    <t xml:space="preserve">Wheat  </t>
  </si>
  <si>
    <t xml:space="preserve">Rice  </t>
  </si>
  <si>
    <t xml:space="preserve">Wheaten flour  </t>
  </si>
  <si>
    <t xml:space="preserve">Cereal preparations </t>
  </si>
  <si>
    <t xml:space="preserve">Vegetables and fruits  </t>
  </si>
  <si>
    <t xml:space="preserve">Beverages  </t>
  </si>
  <si>
    <t xml:space="preserve">Tobacco &amp; tobacco manufactures  </t>
  </si>
  <si>
    <t xml:space="preserve">Cork and wood </t>
  </si>
  <si>
    <t xml:space="preserve">Textile fibres </t>
  </si>
  <si>
    <t xml:space="preserve">Refined petroleum products   </t>
  </si>
  <si>
    <t xml:space="preserve">Gas, natural and manufactured  </t>
  </si>
  <si>
    <t xml:space="preserve">Fixed vegetables oils &amp; fats   </t>
  </si>
  <si>
    <t xml:space="preserve">Dyeing &amp; tanning materials  </t>
  </si>
  <si>
    <t xml:space="preserve">Medicinal &amp; pharmaceutical products  </t>
  </si>
  <si>
    <t xml:space="preserve">Fertilisers  </t>
  </si>
  <si>
    <t xml:space="preserve">Plastics in primary forms   </t>
  </si>
  <si>
    <t xml:space="preserve">Plastics in non-primary forms </t>
  </si>
  <si>
    <t xml:space="preserve">Paper, paperboard &amp; articles thereof  </t>
  </si>
  <si>
    <t xml:space="preserve">Textile yarn  </t>
  </si>
  <si>
    <t xml:space="preserve">Cotton fabrics  </t>
  </si>
  <si>
    <t xml:space="preserve">Other textile fabrics   </t>
  </si>
  <si>
    <t xml:space="preserve">Cement  </t>
  </si>
  <si>
    <t xml:space="preserve">Pearls, precious &amp; semi-precious stones  </t>
  </si>
  <si>
    <t xml:space="preserve">Iron and steel </t>
  </si>
  <si>
    <t xml:space="preserve">Power generating machinery &amp; equipment   </t>
  </si>
  <si>
    <t xml:space="preserve">Machinery specialised for particular industries </t>
  </si>
  <si>
    <t xml:space="preserve">General industrial machinery &amp; equipment, n.e.s., &amp; machine parts, n.e.s </t>
  </si>
  <si>
    <t xml:space="preserve">Office machines &amp; automatic data processing machines  </t>
  </si>
  <si>
    <t xml:space="preserve">Telecommunications &amp; sound recording  &amp; reproducing apparatus &amp; equipment  </t>
  </si>
  <si>
    <t xml:space="preserve">Electrical machinery, apparatus &amp; appliances, n.e.s., &amp; electrical parts of household type  </t>
  </si>
  <si>
    <t xml:space="preserve">Road vehicles  </t>
  </si>
  <si>
    <t xml:space="preserve">Aircraft , marine vessels and parts  </t>
  </si>
  <si>
    <t xml:space="preserve">Prefabricated buildings; sanitary plumbing, heating &amp; lighting fixtures &amp; fittings, n.e.s  </t>
  </si>
  <si>
    <t xml:space="preserve">Articles of apparel and clothing   </t>
  </si>
  <si>
    <t xml:space="preserve">Footwear   </t>
  </si>
  <si>
    <t xml:space="preserve">Professional, scientific &amp; controlling instruments &amp; apparatus, n.e.s  </t>
  </si>
  <si>
    <t xml:space="preserve">Watches and clocks &amp; optical goods   </t>
  </si>
  <si>
    <t xml:space="preserve">Printed matter  </t>
  </si>
  <si>
    <t xml:space="preserve">Articles n.e.s., of plastic  </t>
  </si>
  <si>
    <t xml:space="preserve">Jewellery, goldsmiths' &amp; silversmiths' wares, n.e.s  </t>
  </si>
  <si>
    <t xml:space="preserve">    Rice :   </t>
  </si>
  <si>
    <t xml:space="preserve">    Wheaten flour :     </t>
  </si>
  <si>
    <t xml:space="preserve">    Wheat :   </t>
  </si>
  <si>
    <t xml:space="preserve">    Dairy products :     </t>
  </si>
  <si>
    <t xml:space="preserve">    Fixed vegetable edible oils and fats :    </t>
  </si>
  <si>
    <t xml:space="preserve">    Refined petroleum products :    </t>
  </si>
  <si>
    <t xml:space="preserve">    Medicinal and pharmaceutical products : </t>
  </si>
  <si>
    <t xml:space="preserve">    Fertilisers manufactured :  </t>
  </si>
  <si>
    <t xml:space="preserve">    Cotton fabrics :  </t>
  </si>
  <si>
    <t xml:space="preserve">    Cement :  </t>
  </si>
  <si>
    <t xml:space="preserve">    Iron and steel :   </t>
  </si>
  <si>
    <r>
      <t xml:space="preserve">2008 </t>
    </r>
    <r>
      <rPr>
        <b/>
        <vertAlign val="superscript"/>
        <sz val="10"/>
        <rFont val="Times New Roman"/>
        <family val="1"/>
      </rPr>
      <t>2</t>
    </r>
  </si>
  <si>
    <r>
      <t xml:space="preserve">2008 </t>
    </r>
    <r>
      <rPr>
        <b/>
        <vertAlign val="superscript"/>
        <sz val="10"/>
        <rFont val="CG Times"/>
        <family val="1"/>
      </rPr>
      <t>2</t>
    </r>
  </si>
  <si>
    <t>Table 1 -  Summary of External Trade, 2006 - 2008</t>
  </si>
  <si>
    <t>Table 2 - Imports and exports of the Freeport Zone, 2006-2008</t>
  </si>
  <si>
    <r>
      <t xml:space="preserve">2008 </t>
    </r>
    <r>
      <rPr>
        <b/>
        <vertAlign val="superscript"/>
        <sz val="10"/>
        <rFont val="CG Times (W1)"/>
        <family val="0"/>
      </rPr>
      <t>3</t>
    </r>
  </si>
  <si>
    <r>
      <t xml:space="preserve">2008 </t>
    </r>
    <r>
      <rPr>
        <b/>
        <vertAlign val="superscript"/>
        <sz val="10"/>
        <rFont val="CG Times (W1)"/>
        <family val="0"/>
      </rPr>
      <t>2</t>
    </r>
  </si>
  <si>
    <r>
      <t xml:space="preserve">2008 </t>
    </r>
    <r>
      <rPr>
        <b/>
        <vertAlign val="superscript"/>
        <sz val="9"/>
        <rFont val="Times New Roman"/>
        <family val="1"/>
      </rPr>
      <t>2</t>
    </r>
  </si>
  <si>
    <r>
      <t xml:space="preserve">2008 </t>
    </r>
    <r>
      <rPr>
        <b/>
        <vertAlign val="superscript"/>
        <sz val="9"/>
        <rFont val="CG Times"/>
        <family val="1"/>
      </rPr>
      <t>2</t>
    </r>
  </si>
  <si>
    <r>
      <rPr>
        <vertAlign val="superscript"/>
        <sz val="10"/>
        <rFont val="CG Times (W1)"/>
        <family val="0"/>
      </rPr>
      <t>3</t>
    </r>
    <r>
      <rPr>
        <sz val="10"/>
        <rFont val="CG Times (W1)"/>
        <family val="0"/>
      </rPr>
      <t xml:space="preserve"> Provisional</t>
    </r>
  </si>
  <si>
    <t>Value (c.i.f) : Million Rupees</t>
  </si>
  <si>
    <t>Qr 1</t>
  </si>
  <si>
    <t>Qr 2</t>
  </si>
  <si>
    <t>Qr 3</t>
  </si>
  <si>
    <t>Qr 4</t>
  </si>
  <si>
    <t>Total freeport imports</t>
  </si>
  <si>
    <r>
      <t xml:space="preserve">        </t>
    </r>
    <r>
      <rPr>
        <i/>
        <sz val="10"/>
        <rFont val="Times New Roman"/>
        <family val="1"/>
      </rPr>
      <t>Telecommunications equipment, n.e.s; &amp; parts, n.e.s, &amp; accessories etc.</t>
    </r>
  </si>
  <si>
    <t xml:space="preserve"> 9 - Commodities  not elsewhere classified</t>
  </si>
  <si>
    <t>Total freeport re-exports</t>
  </si>
  <si>
    <r>
      <t xml:space="preserve">2008 </t>
    </r>
    <r>
      <rPr>
        <b/>
        <vertAlign val="superscript"/>
        <sz val="10"/>
        <color indexed="8"/>
        <rFont val="Times New Roman"/>
        <family val="1"/>
      </rPr>
      <t>2</t>
    </r>
  </si>
  <si>
    <t>Table 13 - Imports by country of origin, 2006 - 2008</t>
  </si>
  <si>
    <t>Table 13 (Cont'd) - Imports by country of origin, 2006 - 2008</t>
  </si>
  <si>
    <t>-8 -</t>
  </si>
  <si>
    <t>-9 -</t>
  </si>
  <si>
    <t>Table 12 - Freeport imports of main commodities by section, 2006 - 2008</t>
  </si>
  <si>
    <t>Table 6 - Freeport re-exports of main commodities by section, 2006 - 2008</t>
  </si>
  <si>
    <r>
      <t>Table 3 - Total  exports</t>
    </r>
    <r>
      <rPr>
        <b/>
        <vertAlign val="superscript"/>
        <sz val="10"/>
        <rFont val="CG Times (W1)"/>
        <family val="0"/>
      </rPr>
      <t>1</t>
    </r>
    <r>
      <rPr>
        <b/>
        <sz val="14"/>
        <rFont val="CG Times (W1)"/>
        <family val="0"/>
      </rPr>
      <t xml:space="preserve"> of main commodities by section, 2006 - 2008</t>
    </r>
  </si>
  <si>
    <r>
      <t>Table 3 (cont'd) - Total  exports</t>
    </r>
    <r>
      <rPr>
        <b/>
        <vertAlign val="superscript"/>
        <sz val="10"/>
        <rFont val="CG Times (W1)"/>
        <family val="0"/>
      </rPr>
      <t>1</t>
    </r>
    <r>
      <rPr>
        <b/>
        <sz val="14"/>
        <rFont val="CG Times (W1)"/>
        <family val="0"/>
      </rPr>
      <t xml:space="preserve"> of main commodities by section, 2006 - 2008</t>
    </r>
  </si>
  <si>
    <t>Table 4 - Domestic  exports of main commodities by section, 2006 - 2008</t>
  </si>
  <si>
    <t>Table 4 (cont'd) - Domestic  exports of main commodities by section, 2006 - 2008</t>
  </si>
  <si>
    <t>Table 5 - Re-exports of main commodities by section, 2006 - 2008</t>
  </si>
  <si>
    <t>Table 5 (cont'd) - Re-exports of main commodities by section, 2006 - 2008</t>
  </si>
  <si>
    <r>
      <t>Table 7 - Total exports</t>
    </r>
    <r>
      <rPr>
        <b/>
        <vertAlign val="superscript"/>
        <sz val="9"/>
        <rFont val="CG Times (W1)"/>
        <family val="0"/>
      </rPr>
      <t>1</t>
    </r>
    <r>
      <rPr>
        <b/>
        <sz val="14"/>
        <rFont val="CG Times (W1)"/>
        <family val="0"/>
      </rPr>
      <t xml:space="preserve"> by country of destination, 2006 - 2008</t>
    </r>
  </si>
  <si>
    <t>Table 8 - Domestic exports by country of destination, 2006 - 2008</t>
  </si>
  <si>
    <t>Table 9 - Re-exports by country of destination, 2006 - 2008</t>
  </si>
  <si>
    <t>Table 10 - Total imports of main commodities by section, 2006 - 2008</t>
  </si>
  <si>
    <t>Table 10 (cont'd) - Total imports of main commodities by section, 2006 - 2008</t>
  </si>
  <si>
    <t>Table 10 (cont'd) - Total imports of main commodities by section, 2006  - 2008</t>
  </si>
  <si>
    <t>Table 11 - Imports of selected commodities, 2006  - 2008</t>
  </si>
  <si>
    <t>- 15 -</t>
  </si>
  <si>
    <t>- 16-</t>
  </si>
  <si>
    <t>-23-</t>
  </si>
  <si>
    <t>Jan-Jun</t>
  </si>
  <si>
    <r>
      <t xml:space="preserve">2007 </t>
    </r>
    <r>
      <rPr>
        <b/>
        <vertAlign val="superscript"/>
        <sz val="10"/>
        <rFont val="Times New Roman"/>
        <family val="1"/>
      </rPr>
      <t>1</t>
    </r>
  </si>
  <si>
    <r>
      <t xml:space="preserve">2007 </t>
    </r>
    <r>
      <rPr>
        <b/>
        <vertAlign val="superscript"/>
        <sz val="10"/>
        <rFont val="CG Times"/>
        <family val="1"/>
      </rPr>
      <t>1</t>
    </r>
  </si>
  <si>
    <r>
      <t>2007</t>
    </r>
    <r>
      <rPr>
        <b/>
        <vertAlign val="superscript"/>
        <sz val="10"/>
        <rFont val="CG Times (W1)"/>
        <family val="0"/>
      </rPr>
      <t xml:space="preserve"> 2</t>
    </r>
  </si>
  <si>
    <r>
      <t xml:space="preserve">2007 </t>
    </r>
    <r>
      <rPr>
        <b/>
        <vertAlign val="superscript"/>
        <sz val="10"/>
        <rFont val="CG Times (W1)"/>
        <family val="0"/>
      </rPr>
      <t>1</t>
    </r>
  </si>
  <si>
    <r>
      <t xml:space="preserve">2007 </t>
    </r>
    <r>
      <rPr>
        <b/>
        <vertAlign val="superscript"/>
        <sz val="10"/>
        <color indexed="8"/>
        <rFont val="Times New Roman"/>
        <family val="1"/>
      </rPr>
      <t>1</t>
    </r>
  </si>
  <si>
    <r>
      <t xml:space="preserve">2007 </t>
    </r>
    <r>
      <rPr>
        <b/>
        <vertAlign val="superscript"/>
        <sz val="9"/>
        <rFont val="CG Times"/>
        <family val="1"/>
      </rPr>
      <t>1</t>
    </r>
  </si>
  <si>
    <r>
      <t>1</t>
    </r>
    <r>
      <rPr>
        <sz val="9"/>
        <rFont val="CG Times (W1)"/>
        <family val="0"/>
      </rPr>
      <t xml:space="preserve"> Revised             2 Provisional               3 Excluding Ships' Stores and Bunkers</t>
    </r>
  </si>
  <si>
    <t xml:space="preserve">           -</t>
  </si>
  <si>
    <t>Malaysia</t>
  </si>
  <si>
    <t>Thailand</t>
  </si>
  <si>
    <r>
      <t xml:space="preserve"> 1</t>
    </r>
    <r>
      <rPr>
        <sz val="10"/>
        <rFont val="Times New Roman"/>
        <family val="1"/>
      </rPr>
      <t xml:space="preserve"> Revised                 </t>
    </r>
  </si>
  <si>
    <t xml:space="preserve">          Myanmar</t>
  </si>
  <si>
    <t>Table 14 - Trade with African, Caribbean and Pacific (ACP) States, 2007 - 2008</t>
  </si>
  <si>
    <t>Table 15 - Trade with COMESA States, 2007-2008</t>
  </si>
  <si>
    <t>Table 16 - Trade with SADC States, 2007 - 2008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</si>
</sst>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  <numFmt numFmtId="165" formatCode="#,##0\ \ "/>
    <numFmt numFmtId="166" formatCode="#,##0\ "/>
    <numFmt numFmtId="167" formatCode="#,##0\ \ \ \ \ "/>
    <numFmt numFmtId="168" formatCode="#,##0\ \ \ \ "/>
    <numFmt numFmtId="169" formatCode="\ \ \ \ \ \ \ \ \ \ General"/>
    <numFmt numFmtId="170" formatCode="0.0"/>
    <numFmt numFmtId="171" formatCode="\-\ \ \ \ "/>
    <numFmt numFmtId="172" formatCode="\ \ \ \ \ \ \ \-\ \ \ \ "/>
    <numFmt numFmtId="173" formatCode="#,##0\ \ \ \ \ \ "/>
    <numFmt numFmtId="174" formatCode="\ \ \ \ \ \ \ \-\ \ "/>
    <numFmt numFmtId="175" formatCode="\ \ \ \ \ \ \ \ \ \-\ \ "/>
    <numFmt numFmtId="176" formatCode="\ \ \ \ \ \ \ \-\ \ \ \ \ \ "/>
    <numFmt numFmtId="177" formatCode="\ \ \ \ \ \ \ \-\ \ \ \ \ \ \ "/>
    <numFmt numFmtId="178" formatCode="\ \ \ \ \ \ \-\ \ "/>
    <numFmt numFmtId="179" formatCode="\ \ \ \ \ \ \ \ \-\ \ "/>
    <numFmt numFmtId="180" formatCode="\ \ \ \ \ \ \ \ \ \-\ \ \ \ "/>
    <numFmt numFmtId="181" formatCode="\ \ \ \ \ \ \-\ \ \ \ "/>
    <numFmt numFmtId="182" formatCode="\ \ \ \ \ \ \ \-\ \ \ "/>
    <numFmt numFmtId="183" formatCode="#,##0\ \ \ \ \ \ \ "/>
    <numFmt numFmtId="184" formatCode="\ #,##0\ \ "/>
    <numFmt numFmtId="185" formatCode="0;[Red]0"/>
    <numFmt numFmtId="186" formatCode="000"/>
    <numFmt numFmtId="187" formatCode="#,##0.00000"/>
    <numFmt numFmtId="188" formatCode="\ \ \ \ \ \-\ \ \ \ "/>
    <numFmt numFmtId="189" formatCode="General\ \ \ \ "/>
    <numFmt numFmtId="190" formatCode="\-\ \ \ \ \ "/>
    <numFmt numFmtId="191" formatCode="#,##0\ \ \ \ \ \ \ \ "/>
  </numFmts>
  <fonts count="12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2"/>
      <name val="CG Times (W1)"/>
      <family val="0"/>
    </font>
    <font>
      <sz val="10"/>
      <name val="CG Times (W1)"/>
      <family val="0"/>
    </font>
    <font>
      <b/>
      <sz val="14"/>
      <name val="CG Times (W1)"/>
      <family val="0"/>
    </font>
    <font>
      <b/>
      <sz val="10"/>
      <name val="CG Times (W1)"/>
      <family val="0"/>
    </font>
    <font>
      <b/>
      <sz val="10"/>
      <name val="CG Times"/>
      <family val="1"/>
    </font>
    <font>
      <b/>
      <u val="single"/>
      <sz val="10"/>
      <name val="CG Times (W1)"/>
      <family val="0"/>
    </font>
    <font>
      <i/>
      <sz val="10"/>
      <name val="CG Times (W1)"/>
      <family val="0"/>
    </font>
    <font>
      <b/>
      <sz val="14"/>
      <name val="CG Times"/>
      <family val="1"/>
    </font>
    <font>
      <sz val="10"/>
      <name val="CG Times"/>
      <family val="1"/>
    </font>
    <font>
      <u val="single"/>
      <sz val="10"/>
      <name val="CG Times (W1)"/>
      <family val="0"/>
    </font>
    <font>
      <b/>
      <i/>
      <sz val="10"/>
      <name val="CG Times (W1)"/>
      <family val="0"/>
    </font>
    <font>
      <i/>
      <sz val="10"/>
      <name val="CG Times"/>
      <family val="1"/>
    </font>
    <font>
      <b/>
      <sz val="9"/>
      <name val="CG Times (W1)"/>
      <family val="0"/>
    </font>
    <font>
      <sz val="9"/>
      <name val="CG Times"/>
      <family val="1"/>
    </font>
    <font>
      <vertAlign val="superscript"/>
      <sz val="10"/>
      <name val="CG Times (W1)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CG Times (WN)"/>
      <family val="0"/>
    </font>
    <font>
      <vertAlign val="superscript"/>
      <sz val="9"/>
      <name val="CG Times"/>
      <family val="1"/>
    </font>
    <font>
      <b/>
      <vertAlign val="superscript"/>
      <sz val="10"/>
      <name val="CG Times (W1)"/>
      <family val="0"/>
    </font>
    <font>
      <i/>
      <sz val="10"/>
      <name val="Times New Roman"/>
      <family val="1"/>
    </font>
    <font>
      <sz val="14"/>
      <name val="CG Times (W1)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4"/>
      <name val="Times New Roman"/>
      <family val="1"/>
    </font>
    <font>
      <sz val="9"/>
      <name val="CG Times (W1)"/>
      <family val="0"/>
    </font>
    <font>
      <vertAlign val="superscript"/>
      <sz val="9"/>
      <name val="CG Times (W1)"/>
      <family val="0"/>
    </font>
    <font>
      <sz val="9.5"/>
      <name val="CG Times"/>
      <family val="1"/>
    </font>
    <font>
      <b/>
      <u val="single"/>
      <sz val="10"/>
      <name val="CG Times"/>
      <family val="1"/>
    </font>
    <font>
      <b/>
      <vertAlign val="superscript"/>
      <sz val="10"/>
      <name val="CG Times"/>
      <family val="1"/>
    </font>
    <font>
      <b/>
      <vertAlign val="superscript"/>
      <sz val="9"/>
      <name val="CG Times (W1)"/>
      <family val="0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CG Times (W1)"/>
      <family val="0"/>
    </font>
    <font>
      <i/>
      <sz val="9"/>
      <name val="CG Times"/>
      <family val="1"/>
    </font>
    <font>
      <b/>
      <sz val="9"/>
      <name val="CG Times"/>
      <family val="1"/>
    </font>
    <font>
      <b/>
      <vertAlign val="superscript"/>
      <sz val="9"/>
      <name val="CG Times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9"/>
      <name val="Helv"/>
      <family val="0"/>
    </font>
    <font>
      <i/>
      <sz val="9"/>
      <name val="Times New Roman"/>
      <family val="1"/>
    </font>
    <font>
      <b/>
      <i/>
      <sz val="10"/>
      <name val="CG Times"/>
      <family val="1"/>
    </font>
    <font>
      <b/>
      <sz val="10"/>
      <color indexed="8"/>
      <name val="Helv"/>
      <family val="0"/>
    </font>
    <font>
      <b/>
      <u val="single"/>
      <sz val="10"/>
      <color indexed="8"/>
      <name val="CG Times (W1)"/>
      <family val="0"/>
    </font>
    <font>
      <b/>
      <sz val="10"/>
      <color indexed="8"/>
      <name val="CG Times (W1)"/>
      <family val="0"/>
    </font>
    <font>
      <sz val="10"/>
      <color indexed="8"/>
      <name val="Helv"/>
      <family val="0"/>
    </font>
    <font>
      <i/>
      <sz val="10"/>
      <color indexed="8"/>
      <name val="CG Times (W1)"/>
      <family val="0"/>
    </font>
    <font>
      <sz val="8"/>
      <name val="Helv"/>
      <family val="0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9.75"/>
      <color indexed="8"/>
      <name val="Times New Roman"/>
      <family val="1"/>
    </font>
    <font>
      <sz val="9.75"/>
      <color indexed="8"/>
      <name val="Times New Roman"/>
      <family val="1"/>
    </font>
    <font>
      <i/>
      <sz val="9.75"/>
      <color indexed="8"/>
      <name val="Times New Roman"/>
      <family val="1"/>
    </font>
    <font>
      <b/>
      <i/>
      <sz val="9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CG Times (W1)"/>
      <family val="0"/>
    </font>
    <font>
      <b/>
      <i/>
      <sz val="9"/>
      <name val="CG Times"/>
      <family val="1"/>
    </font>
    <font>
      <i/>
      <sz val="9"/>
      <name val="CG Times (W1)"/>
      <family val="0"/>
    </font>
    <font>
      <i/>
      <sz val="9"/>
      <name val="CG Times(W1)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CG Times (W1)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0" applyNumberFormat="0" applyBorder="0" applyAlignment="0" applyProtection="0"/>
    <xf numFmtId="0" fontId="95" fillId="27" borderId="1" applyNumberFormat="0" applyAlignment="0" applyProtection="0"/>
    <xf numFmtId="0" fontId="96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8" fillId="29" borderId="0" applyNumberFormat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2" fillId="30" borderId="1" applyNumberFormat="0" applyAlignment="0" applyProtection="0"/>
    <xf numFmtId="0" fontId="103" fillId="0" borderId="6" applyNumberFormat="0" applyFill="0" applyAlignment="0" applyProtection="0"/>
    <xf numFmtId="0" fontId="104" fillId="31" borderId="0" applyNumberFormat="0" applyBorder="0" applyAlignment="0" applyProtection="0"/>
    <xf numFmtId="0" fontId="0" fillId="32" borderId="7" applyNumberFormat="0" applyFont="0" applyAlignment="0" applyProtection="0"/>
    <xf numFmtId="0" fontId="105" fillId="27" borderId="8" applyNumberFormat="0" applyAlignment="0" applyProtection="0"/>
    <xf numFmtId="9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</cellStyleXfs>
  <cellXfs count="73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12" fillId="0" borderId="0" xfId="0" applyFont="1" applyAlignment="1">
      <alignment/>
    </xf>
    <xf numFmtId="0" fontId="5" fillId="0" borderId="18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5" fillId="0" borderId="19" xfId="0" applyFont="1" applyBorder="1" applyAlignment="1">
      <alignment/>
    </xf>
    <xf numFmtId="0" fontId="7" fillId="0" borderId="19" xfId="0" applyFont="1" applyBorder="1" applyAlignment="1">
      <alignment vertical="center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10" fillId="0" borderId="19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10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12" xfId="0" applyFont="1" applyBorder="1" applyAlignment="1">
      <alignment/>
    </xf>
    <xf numFmtId="0" fontId="5" fillId="0" borderId="19" xfId="0" applyFont="1" applyBorder="1" applyAlignment="1">
      <alignment vertical="center"/>
    </xf>
    <xf numFmtId="0" fontId="13" fillId="0" borderId="12" xfId="0" applyFont="1" applyBorder="1" applyAlignment="1">
      <alignment/>
    </xf>
    <xf numFmtId="0" fontId="13" fillId="0" borderId="14" xfId="0" applyFont="1" applyBorder="1" applyAlignment="1">
      <alignment/>
    </xf>
    <xf numFmtId="0" fontId="5" fillId="0" borderId="19" xfId="0" applyFont="1" applyBorder="1" applyAlignment="1">
      <alignment wrapText="1"/>
    </xf>
    <xf numFmtId="0" fontId="5" fillId="0" borderId="19" xfId="0" applyFont="1" applyBorder="1" applyAlignment="1" quotePrefix="1">
      <alignment horizontal="left"/>
    </xf>
    <xf numFmtId="0" fontId="5" fillId="0" borderId="13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5" fontId="10" fillId="0" borderId="19" xfId="0" applyNumberFormat="1" applyFont="1" applyBorder="1" applyAlignment="1">
      <alignment/>
    </xf>
    <xf numFmtId="0" fontId="5" fillId="0" borderId="10" xfId="0" applyFont="1" applyBorder="1" applyAlignment="1" quotePrefix="1">
      <alignment/>
    </xf>
    <xf numFmtId="0" fontId="5" fillId="0" borderId="10" xfId="0" applyFont="1" applyBorder="1" applyAlignment="1" quotePrefix="1">
      <alignment/>
    </xf>
    <xf numFmtId="0" fontId="7" fillId="0" borderId="20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16" fillId="0" borderId="2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4" fillId="0" borderId="0" xfId="0" applyFont="1" applyAlignment="1">
      <alignment/>
    </xf>
    <xf numFmtId="165" fontId="14" fillId="0" borderId="19" xfId="0" applyNumberFormat="1" applyFont="1" applyBorder="1" applyAlignment="1">
      <alignment/>
    </xf>
    <xf numFmtId="170" fontId="5" fillId="0" borderId="10" xfId="0" applyNumberFormat="1" applyFont="1" applyBorder="1" applyAlignment="1" quotePrefix="1">
      <alignment/>
    </xf>
    <xf numFmtId="2" fontId="5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69" fontId="5" fillId="0" borderId="11" xfId="0" applyNumberFormat="1" applyFont="1" applyBorder="1" applyAlignment="1">
      <alignment/>
    </xf>
    <xf numFmtId="166" fontId="5" fillId="0" borderId="14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65" fontId="7" fillId="0" borderId="19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0" fillId="0" borderId="11" xfId="0" applyFont="1" applyBorder="1" applyAlignment="1">
      <alignment/>
    </xf>
    <xf numFmtId="0" fontId="2" fillId="0" borderId="0" xfId="0" applyFont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/>
    </xf>
    <xf numFmtId="0" fontId="24" fillId="0" borderId="0" xfId="0" applyFont="1" applyAlignment="1">
      <alignment/>
    </xf>
    <xf numFmtId="0" fontId="5" fillId="0" borderId="11" xfId="0" applyFont="1" applyBorder="1" applyAlignment="1">
      <alignment wrapText="1"/>
    </xf>
    <xf numFmtId="0" fontId="7" fillId="0" borderId="11" xfId="0" applyFont="1" applyBorder="1" applyAlignment="1">
      <alignment horizontal="left" vertical="center" wrapText="1"/>
    </xf>
    <xf numFmtId="166" fontId="5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7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textRotation="180"/>
    </xf>
    <xf numFmtId="3" fontId="19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5" fontId="7" fillId="0" borderId="1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165" fontId="7" fillId="0" borderId="21" xfId="0" applyNumberFormat="1" applyFont="1" applyBorder="1" applyAlignment="1">
      <alignment vertical="center"/>
    </xf>
    <xf numFmtId="0" fontId="28" fillId="0" borderId="0" xfId="0" applyFont="1" applyAlignment="1">
      <alignment/>
    </xf>
    <xf numFmtId="165" fontId="0" fillId="0" borderId="0" xfId="0" applyNumberFormat="1" applyFont="1" applyAlignment="1">
      <alignment/>
    </xf>
    <xf numFmtId="0" fontId="8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31" fillId="0" borderId="0" xfId="0" applyFont="1" applyAlignment="1" quotePrefix="1">
      <alignment horizontal="left"/>
    </xf>
    <xf numFmtId="165" fontId="5" fillId="0" borderId="11" xfId="0" applyNumberFormat="1" applyFont="1" applyBorder="1" applyAlignment="1">
      <alignment vertical="center"/>
    </xf>
    <xf numFmtId="165" fontId="10" fillId="0" borderId="11" xfId="0" applyNumberFormat="1" applyFont="1" applyBorder="1" applyAlignment="1">
      <alignment/>
    </xf>
    <xf numFmtId="165" fontId="27" fillId="0" borderId="11" xfId="0" applyNumberFormat="1" applyFont="1" applyBorder="1" applyAlignment="1" quotePrefix="1">
      <alignment/>
    </xf>
    <xf numFmtId="0" fontId="14" fillId="0" borderId="13" xfId="0" applyFont="1" applyBorder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66" fontId="5" fillId="0" borderId="0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3" fontId="17" fillId="0" borderId="0" xfId="0" applyNumberFormat="1" applyFont="1" applyBorder="1" applyAlignment="1">
      <alignment/>
    </xf>
    <xf numFmtId="165" fontId="14" fillId="0" borderId="11" xfId="0" applyNumberFormat="1" applyFont="1" applyBorder="1" applyAlignment="1">
      <alignment/>
    </xf>
    <xf numFmtId="165" fontId="7" fillId="0" borderId="11" xfId="0" applyNumberFormat="1" applyFont="1" applyBorder="1" applyAlignment="1" quotePrefix="1">
      <alignment vertical="center"/>
    </xf>
    <xf numFmtId="165" fontId="1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4" xfId="0" applyFont="1" applyBorder="1" applyAlignment="1">
      <alignment/>
    </xf>
    <xf numFmtId="0" fontId="19" fillId="0" borderId="22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66" fontId="32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0" fontId="12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9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vertical="center" textRotation="180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12" fillId="0" borderId="15" xfId="0" applyFont="1" applyBorder="1" applyAlignment="1">
      <alignment/>
    </xf>
    <xf numFmtId="0" fontId="35" fillId="0" borderId="2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5" fillId="0" borderId="11" xfId="0" applyFont="1" applyBorder="1" applyAlignment="1">
      <alignment/>
    </xf>
    <xf numFmtId="0" fontId="15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vertical="center" wrapText="1"/>
    </xf>
    <xf numFmtId="165" fontId="8" fillId="0" borderId="13" xfId="0" applyNumberFormat="1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168" fontId="12" fillId="0" borderId="13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21" xfId="0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0" xfId="0" applyFont="1" applyAlignment="1">
      <alignment/>
    </xf>
    <xf numFmtId="0" fontId="20" fillId="0" borderId="23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19" fillId="0" borderId="12" xfId="0" applyFont="1" applyBorder="1" applyAlignment="1">
      <alignment horizontal="center" vertical="center" wrapText="1"/>
    </xf>
    <xf numFmtId="165" fontId="7" fillId="0" borderId="18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40" fillId="0" borderId="19" xfId="0" applyFont="1" applyBorder="1" applyAlignment="1">
      <alignment/>
    </xf>
    <xf numFmtId="168" fontId="12" fillId="0" borderId="0" xfId="0" applyNumberFormat="1" applyFont="1" applyBorder="1" applyAlignment="1">
      <alignment/>
    </xf>
    <xf numFmtId="0" fontId="17" fillId="0" borderId="0" xfId="0" applyFont="1" applyAlignment="1" quotePrefix="1">
      <alignment horizontal="center" vertical="center" textRotation="18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6" fontId="12" fillId="0" borderId="0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5" fillId="0" borderId="14" xfId="0" applyFont="1" applyBorder="1" applyAlignment="1">
      <alignment/>
    </xf>
    <xf numFmtId="165" fontId="5" fillId="0" borderId="19" xfId="0" applyNumberFormat="1" applyFont="1" applyBorder="1" applyAlignment="1">
      <alignment vertical="center"/>
    </xf>
    <xf numFmtId="0" fontId="10" fillId="0" borderId="2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8" fillId="0" borderId="21" xfId="0" applyFont="1" applyBorder="1" applyAlignment="1">
      <alignment/>
    </xf>
    <xf numFmtId="168" fontId="8" fillId="0" borderId="13" xfId="0" applyNumberFormat="1" applyFont="1" applyBorder="1" applyAlignment="1">
      <alignment/>
    </xf>
    <xf numFmtId="167" fontId="7" fillId="0" borderId="19" xfId="0" applyNumberFormat="1" applyFont="1" applyBorder="1" applyAlignment="1">
      <alignment vertical="center"/>
    </xf>
    <xf numFmtId="167" fontId="7" fillId="0" borderId="11" xfId="0" applyNumberFormat="1" applyFont="1" applyBorder="1" applyAlignment="1">
      <alignment vertical="center"/>
    </xf>
    <xf numFmtId="167" fontId="10" fillId="0" borderId="19" xfId="0" applyNumberFormat="1" applyFont="1" applyBorder="1" applyAlignment="1">
      <alignment/>
    </xf>
    <xf numFmtId="167" fontId="10" fillId="0" borderId="19" xfId="0" applyNumberFormat="1" applyFont="1" applyBorder="1" applyAlignment="1">
      <alignment/>
    </xf>
    <xf numFmtId="167" fontId="10" fillId="0" borderId="11" xfId="0" applyNumberFormat="1" applyFont="1" applyBorder="1" applyAlignment="1">
      <alignment vertical="center"/>
    </xf>
    <xf numFmtId="167" fontId="10" fillId="0" borderId="19" xfId="0" applyNumberFormat="1" applyFont="1" applyBorder="1" applyAlignment="1">
      <alignment vertical="center"/>
    </xf>
    <xf numFmtId="167" fontId="7" fillId="0" borderId="19" xfId="0" applyNumberFormat="1" applyFont="1" applyBorder="1" applyAlignment="1">
      <alignment/>
    </xf>
    <xf numFmtId="167" fontId="7" fillId="0" borderId="11" xfId="0" applyNumberFormat="1" applyFont="1" applyBorder="1" applyAlignment="1">
      <alignment/>
    </xf>
    <xf numFmtId="167" fontId="7" fillId="0" borderId="13" xfId="0" applyNumberFormat="1" applyFont="1" applyBorder="1" applyAlignment="1">
      <alignment vertical="center"/>
    </xf>
    <xf numFmtId="167" fontId="7" fillId="0" borderId="14" xfId="0" applyNumberFormat="1" applyFont="1" applyBorder="1" applyAlignment="1">
      <alignment vertical="center"/>
    </xf>
    <xf numFmtId="165" fontId="12" fillId="0" borderId="11" xfId="0" applyNumberFormat="1" applyFont="1" applyBorder="1" applyAlignment="1">
      <alignment vertical="center"/>
    </xf>
    <xf numFmtId="167" fontId="7" fillId="0" borderId="11" xfId="0" applyNumberFormat="1" applyFont="1" applyBorder="1" applyAlignment="1">
      <alignment/>
    </xf>
    <xf numFmtId="167" fontId="10" fillId="0" borderId="11" xfId="0" applyNumberFormat="1" applyFont="1" applyBorder="1" applyAlignment="1">
      <alignment/>
    </xf>
    <xf numFmtId="0" fontId="7" fillId="0" borderId="21" xfId="0" applyFont="1" applyBorder="1" applyAlignment="1">
      <alignment horizontal="center"/>
    </xf>
    <xf numFmtId="167" fontId="10" fillId="0" borderId="19" xfId="0" applyNumberFormat="1" applyFont="1" applyBorder="1" applyAlignment="1" quotePrefix="1">
      <alignment/>
    </xf>
    <xf numFmtId="0" fontId="12" fillId="0" borderId="0" xfId="0" applyFont="1" applyAlignment="1" quotePrefix="1">
      <alignment/>
    </xf>
    <xf numFmtId="3" fontId="9" fillId="0" borderId="19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/>
    </xf>
    <xf numFmtId="3" fontId="9" fillId="0" borderId="21" xfId="0" applyNumberFormat="1" applyFont="1" applyBorder="1" applyAlignment="1">
      <alignment horizontal="center"/>
    </xf>
    <xf numFmtId="3" fontId="9" fillId="0" borderId="21" xfId="0" applyNumberFormat="1" applyFont="1" applyBorder="1" applyAlignment="1">
      <alignment horizontal="center" vertical="center"/>
    </xf>
    <xf numFmtId="164" fontId="7" fillId="0" borderId="19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164" fontId="10" fillId="0" borderId="19" xfId="0" applyNumberFormat="1" applyFont="1" applyBorder="1" applyAlignment="1">
      <alignment/>
    </xf>
    <xf numFmtId="164" fontId="10" fillId="0" borderId="11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164" fontId="7" fillId="0" borderId="19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7" fillId="0" borderId="13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vertical="center"/>
    </xf>
    <xf numFmtId="164" fontId="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165" fontId="7" fillId="0" borderId="13" xfId="0" applyNumberFormat="1" applyFont="1" applyBorder="1" applyAlignment="1">
      <alignment vertical="center"/>
    </xf>
    <xf numFmtId="168" fontId="7" fillId="0" borderId="11" xfId="0" applyNumberFormat="1" applyFont="1" applyBorder="1" applyAlignment="1">
      <alignment/>
    </xf>
    <xf numFmtId="168" fontId="10" fillId="0" borderId="11" xfId="0" applyNumberFormat="1" applyFont="1" applyBorder="1" applyAlignment="1">
      <alignment/>
    </xf>
    <xf numFmtId="168" fontId="10" fillId="0" borderId="19" xfId="0" applyNumberFormat="1" applyFont="1" applyBorder="1" applyAlignment="1">
      <alignment/>
    </xf>
    <xf numFmtId="168" fontId="10" fillId="0" borderId="13" xfId="0" applyNumberFormat="1" applyFont="1" applyBorder="1" applyAlignment="1">
      <alignment/>
    </xf>
    <xf numFmtId="172" fontId="10" fillId="0" borderId="11" xfId="0" applyNumberFormat="1" applyFont="1" applyBorder="1" applyAlignment="1">
      <alignment/>
    </xf>
    <xf numFmtId="168" fontId="10" fillId="0" borderId="14" xfId="0" applyNumberFormat="1" applyFont="1" applyBorder="1" applyAlignment="1">
      <alignment/>
    </xf>
    <xf numFmtId="168" fontId="14" fillId="0" borderId="13" xfId="0" applyNumberFormat="1" applyFont="1" applyBorder="1" applyAlignment="1">
      <alignment/>
    </xf>
    <xf numFmtId="165" fontId="9" fillId="0" borderId="19" xfId="0" applyNumberFormat="1" applyFont="1" applyBorder="1" applyAlignment="1">
      <alignment vertical="center"/>
    </xf>
    <xf numFmtId="165" fontId="20" fillId="0" borderId="11" xfId="0" applyNumberFormat="1" applyFont="1" applyBorder="1" applyAlignment="1" quotePrefix="1">
      <alignment/>
    </xf>
    <xf numFmtId="3" fontId="42" fillId="0" borderId="11" xfId="0" applyNumberFormat="1" applyFont="1" applyBorder="1" applyAlignment="1">
      <alignment horizontal="center"/>
    </xf>
    <xf numFmtId="3" fontId="17" fillId="0" borderId="11" xfId="0" applyNumberFormat="1" applyFont="1" applyBorder="1" applyAlignment="1">
      <alignment/>
    </xf>
    <xf numFmtId="172" fontId="41" fillId="0" borderId="19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46" fillId="0" borderId="0" xfId="0" applyFont="1" applyAlignment="1">
      <alignment/>
    </xf>
    <xf numFmtId="168" fontId="19" fillId="0" borderId="0" xfId="0" applyNumberFormat="1" applyFont="1" applyAlignment="1">
      <alignment/>
    </xf>
    <xf numFmtId="165" fontId="12" fillId="0" borderId="19" xfId="0" applyNumberFormat="1" applyFont="1" applyBorder="1" applyAlignment="1">
      <alignment/>
    </xf>
    <xf numFmtId="0" fontId="12" fillId="0" borderId="12" xfId="0" applyFont="1" applyBorder="1" applyAlignment="1">
      <alignment horizontal="center" vertical="center"/>
    </xf>
    <xf numFmtId="165" fontId="12" fillId="0" borderId="11" xfId="0" applyNumberFormat="1" applyFont="1" applyBorder="1" applyAlignment="1">
      <alignment/>
    </xf>
    <xf numFmtId="165" fontId="7" fillId="0" borderId="19" xfId="0" applyNumberFormat="1" applyFont="1" applyBorder="1" applyAlignment="1" quotePrefix="1">
      <alignment/>
    </xf>
    <xf numFmtId="165" fontId="10" fillId="0" borderId="11" xfId="0" applyNumberFormat="1" applyFont="1" applyBorder="1" applyAlignment="1">
      <alignment/>
    </xf>
    <xf numFmtId="178" fontId="10" fillId="0" borderId="11" xfId="0" applyNumberFormat="1" applyFont="1" applyBorder="1" applyAlignment="1">
      <alignment/>
    </xf>
    <xf numFmtId="165" fontId="7" fillId="0" borderId="18" xfId="0" applyNumberFormat="1" applyFont="1" applyBorder="1" applyAlignment="1">
      <alignment/>
    </xf>
    <xf numFmtId="165" fontId="10" fillId="0" borderId="19" xfId="0" applyNumberFormat="1" applyFont="1" applyBorder="1" applyAlignment="1">
      <alignment/>
    </xf>
    <xf numFmtId="165" fontId="7" fillId="0" borderId="19" xfId="0" applyNumberFormat="1" applyFont="1" applyBorder="1" applyAlignment="1">
      <alignment/>
    </xf>
    <xf numFmtId="165" fontId="7" fillId="0" borderId="11" xfId="0" applyNumberFormat="1" applyFont="1" applyBorder="1" applyAlignment="1">
      <alignment/>
    </xf>
    <xf numFmtId="0" fontId="12" fillId="0" borderId="0" xfId="0" applyFont="1" applyAlignment="1" quotePrefix="1">
      <alignment horizontal="center" vertical="center" textRotation="180"/>
    </xf>
    <xf numFmtId="165" fontId="10" fillId="0" borderId="19" xfId="0" applyNumberFormat="1" applyFont="1" applyFill="1" applyBorder="1" applyAlignment="1">
      <alignment/>
    </xf>
    <xf numFmtId="166" fontId="10" fillId="0" borderId="14" xfId="0" applyNumberFormat="1" applyFont="1" applyBorder="1" applyAlignment="1">
      <alignment/>
    </xf>
    <xf numFmtId="165" fontId="12" fillId="0" borderId="0" xfId="0" applyNumberFormat="1" applyFont="1" applyBorder="1" applyAlignment="1">
      <alignment/>
    </xf>
    <xf numFmtId="165" fontId="10" fillId="0" borderId="14" xfId="0" applyNumberFormat="1" applyFont="1" applyBorder="1" applyAlignment="1">
      <alignment/>
    </xf>
    <xf numFmtId="165" fontId="15" fillId="0" borderId="11" xfId="0" applyNumberFormat="1" applyFont="1" applyBorder="1" applyAlignment="1">
      <alignment vertical="center"/>
    </xf>
    <xf numFmtId="165" fontId="8" fillId="0" borderId="19" xfId="0" applyNumberFormat="1" applyFont="1" applyBorder="1" applyAlignment="1">
      <alignment/>
    </xf>
    <xf numFmtId="165" fontId="8" fillId="0" borderId="11" xfId="0" applyNumberFormat="1" applyFont="1" applyBorder="1" applyAlignment="1">
      <alignment/>
    </xf>
    <xf numFmtId="165" fontId="8" fillId="0" borderId="11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9" fillId="0" borderId="0" xfId="0" applyFont="1" applyBorder="1" applyAlignment="1" quotePrefix="1">
      <alignment horizontal="center" vertical="center" textRotation="180"/>
    </xf>
    <xf numFmtId="0" fontId="8" fillId="0" borderId="21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17" fillId="0" borderId="0" xfId="0" applyNumberFormat="1" applyFont="1" applyBorder="1" applyAlignment="1" quotePrefix="1">
      <alignment/>
    </xf>
    <xf numFmtId="3" fontId="29" fillId="0" borderId="0" xfId="0" applyNumberFormat="1" applyFont="1" applyBorder="1" applyAlignment="1">
      <alignment/>
    </xf>
    <xf numFmtId="165" fontId="20" fillId="0" borderId="21" xfId="0" applyNumberFormat="1" applyFont="1" applyBorder="1" applyAlignment="1">
      <alignment vertical="center"/>
    </xf>
    <xf numFmtId="165" fontId="20" fillId="0" borderId="18" xfId="0" applyNumberFormat="1" applyFont="1" applyBorder="1" applyAlignment="1">
      <alignment vertical="center"/>
    </xf>
    <xf numFmtId="165" fontId="27" fillId="0" borderId="11" xfId="0" applyNumberFormat="1" applyFont="1" applyBorder="1" applyAlignment="1">
      <alignment vertical="center"/>
    </xf>
    <xf numFmtId="165" fontId="20" fillId="0" borderId="13" xfId="0" applyNumberFormat="1" applyFont="1" applyBorder="1" applyAlignment="1">
      <alignment vertical="center"/>
    </xf>
    <xf numFmtId="165" fontId="20" fillId="0" borderId="11" xfId="0" applyNumberFormat="1" applyFont="1" applyBorder="1" applyAlignment="1">
      <alignment vertical="center"/>
    </xf>
    <xf numFmtId="165" fontId="39" fillId="0" borderId="11" xfId="0" applyNumberFormat="1" applyFont="1" applyBorder="1" applyAlignment="1">
      <alignment vertical="center"/>
    </xf>
    <xf numFmtId="165" fontId="19" fillId="0" borderId="11" xfId="0" applyNumberFormat="1" applyFont="1" applyBorder="1" applyAlignment="1">
      <alignment vertical="center"/>
    </xf>
    <xf numFmtId="165" fontId="20" fillId="0" borderId="22" xfId="0" applyNumberFormat="1" applyFont="1" applyBorder="1" applyAlignment="1">
      <alignment vertical="center"/>
    </xf>
    <xf numFmtId="165" fontId="7" fillId="0" borderId="19" xfId="0" applyNumberFormat="1" applyFont="1" applyBorder="1" applyAlignment="1">
      <alignment/>
    </xf>
    <xf numFmtId="0" fontId="31" fillId="0" borderId="0" xfId="0" applyFont="1" applyAlignment="1">
      <alignment horizontal="left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65" fontId="10" fillId="0" borderId="0" xfId="0" applyNumberFormat="1" applyFont="1" applyBorder="1" applyAlignment="1">
      <alignment/>
    </xf>
    <xf numFmtId="165" fontId="7" fillId="0" borderId="11" xfId="0" applyNumberFormat="1" applyFont="1" applyBorder="1" applyAlignment="1">
      <alignment/>
    </xf>
    <xf numFmtId="166" fontId="41" fillId="0" borderId="11" xfId="0" applyNumberFormat="1" applyFont="1" applyBorder="1" applyAlignment="1">
      <alignment/>
    </xf>
    <xf numFmtId="166" fontId="42" fillId="0" borderId="21" xfId="0" applyNumberFormat="1" applyFont="1" applyBorder="1" applyAlignment="1">
      <alignment/>
    </xf>
    <xf numFmtId="165" fontId="15" fillId="0" borderId="11" xfId="0" applyNumberFormat="1" applyFont="1" applyBorder="1" applyAlignment="1">
      <alignment/>
    </xf>
    <xf numFmtId="165" fontId="10" fillId="0" borderId="13" xfId="0" applyNumberFormat="1" applyFont="1" applyBorder="1" applyAlignment="1">
      <alignment/>
    </xf>
    <xf numFmtId="175" fontId="15" fillId="0" borderId="11" xfId="0" applyNumberFormat="1" applyFont="1" applyBorder="1" applyAlignment="1" quotePrefix="1">
      <alignment/>
    </xf>
    <xf numFmtId="165" fontId="9" fillId="0" borderId="19" xfId="0" applyNumberFormat="1" applyFont="1" applyBorder="1" applyAlignment="1">
      <alignment horizontal="center"/>
    </xf>
    <xf numFmtId="166" fontId="12" fillId="0" borderId="0" xfId="0" applyNumberFormat="1" applyFont="1" applyBorder="1" applyAlignment="1" quotePrefix="1">
      <alignment/>
    </xf>
    <xf numFmtId="166" fontId="0" fillId="0" borderId="0" xfId="0" applyNumberFormat="1" applyFont="1" applyAlignment="1">
      <alignment/>
    </xf>
    <xf numFmtId="166" fontId="19" fillId="0" borderId="0" xfId="0" applyNumberFormat="1" applyFont="1" applyBorder="1" applyAlignment="1">
      <alignment horizontal="right"/>
    </xf>
    <xf numFmtId="166" fontId="12" fillId="0" borderId="2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wrapText="1"/>
    </xf>
    <xf numFmtId="165" fontId="7" fillId="0" borderId="13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Border="1" applyAlignment="1">
      <alignment/>
    </xf>
    <xf numFmtId="166" fontId="7" fillId="0" borderId="11" xfId="0" applyNumberFormat="1" applyFont="1" applyBorder="1" applyAlignment="1">
      <alignment/>
    </xf>
    <xf numFmtId="166" fontId="10" fillId="0" borderId="11" xfId="0" applyNumberFormat="1" applyFont="1" applyBorder="1" applyAlignment="1">
      <alignment/>
    </xf>
    <xf numFmtId="165" fontId="10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165" fontId="10" fillId="0" borderId="19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166" fontId="10" fillId="0" borderId="13" xfId="0" applyNumberFormat="1" applyFont="1" applyBorder="1" applyAlignment="1">
      <alignment/>
    </xf>
    <xf numFmtId="165" fontId="10" fillId="0" borderId="13" xfId="0" applyNumberFormat="1" applyFont="1" applyBorder="1" applyAlignment="1">
      <alignment/>
    </xf>
    <xf numFmtId="0" fontId="7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166" fontId="7" fillId="0" borderId="11" xfId="0" applyNumberFormat="1" applyFont="1" applyBorder="1" applyAlignment="1">
      <alignment/>
    </xf>
    <xf numFmtId="166" fontId="10" fillId="0" borderId="11" xfId="0" applyNumberFormat="1" applyFont="1" applyBorder="1" applyAlignment="1">
      <alignment/>
    </xf>
    <xf numFmtId="179" fontId="10" fillId="0" borderId="11" xfId="0" applyNumberFormat="1" applyFont="1" applyBorder="1" applyAlignment="1">
      <alignment/>
    </xf>
    <xf numFmtId="165" fontId="8" fillId="0" borderId="13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165" fontId="8" fillId="0" borderId="19" xfId="0" applyNumberFormat="1" applyFont="1" applyBorder="1" applyAlignment="1">
      <alignment/>
    </xf>
    <xf numFmtId="168" fontId="8" fillId="0" borderId="14" xfId="0" applyNumberFormat="1" applyFont="1" applyBorder="1" applyAlignment="1">
      <alignment/>
    </xf>
    <xf numFmtId="165" fontId="27" fillId="0" borderId="19" xfId="0" applyNumberFormat="1" applyFont="1" applyBorder="1" applyAlignment="1" quotePrefix="1">
      <alignment/>
    </xf>
    <xf numFmtId="165" fontId="20" fillId="0" borderId="19" xfId="0" applyNumberFormat="1" applyFont="1" applyBorder="1" applyAlignment="1" quotePrefix="1">
      <alignment/>
    </xf>
    <xf numFmtId="0" fontId="7" fillId="0" borderId="14" xfId="0" applyFont="1" applyBorder="1" applyAlignment="1">
      <alignment/>
    </xf>
    <xf numFmtId="167" fontId="5" fillId="0" borderId="13" xfId="0" applyNumberFormat="1" applyFont="1" applyBorder="1" applyAlignment="1">
      <alignment/>
    </xf>
    <xf numFmtId="3" fontId="9" fillId="0" borderId="18" xfId="0" applyNumberFormat="1" applyFont="1" applyBorder="1" applyAlignment="1">
      <alignment horizontal="center" vertical="center"/>
    </xf>
    <xf numFmtId="165" fontId="14" fillId="0" borderId="0" xfId="0" applyNumberFormat="1" applyFont="1" applyBorder="1" applyAlignment="1">
      <alignment/>
    </xf>
    <xf numFmtId="165" fontId="7" fillId="0" borderId="0" xfId="0" applyNumberFormat="1" applyFont="1" applyBorder="1" applyAlignment="1" quotePrefix="1">
      <alignment vertical="center"/>
    </xf>
    <xf numFmtId="165" fontId="7" fillId="0" borderId="14" xfId="0" applyNumberFormat="1" applyFont="1" applyBorder="1" applyAlignment="1">
      <alignment/>
    </xf>
    <xf numFmtId="168" fontId="14" fillId="0" borderId="14" xfId="0" applyNumberFormat="1" applyFont="1" applyBorder="1" applyAlignment="1">
      <alignment/>
    </xf>
    <xf numFmtId="175" fontId="48" fillId="0" borderId="11" xfId="0" applyNumberFormat="1" applyFont="1" applyBorder="1" applyAlignment="1" quotePrefix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right" vertical="center"/>
    </xf>
    <xf numFmtId="180" fontId="14" fillId="0" borderId="11" xfId="0" applyNumberFormat="1" applyFont="1" applyBorder="1" applyAlignment="1">
      <alignment/>
    </xf>
    <xf numFmtId="164" fontId="10" fillId="0" borderId="11" xfId="0" applyNumberFormat="1" applyFont="1" applyBorder="1" applyAlignment="1">
      <alignment/>
    </xf>
    <xf numFmtId="168" fontId="12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8" fontId="7" fillId="0" borderId="19" xfId="0" applyNumberFormat="1" applyFont="1" applyBorder="1" applyAlignment="1">
      <alignment/>
    </xf>
    <xf numFmtId="0" fontId="12" fillId="0" borderId="0" xfId="0" applyFont="1" applyAlignment="1" quotePrefix="1">
      <alignment horizontal="right" vertical="center" textRotation="180"/>
    </xf>
    <xf numFmtId="167" fontId="12" fillId="0" borderId="19" xfId="0" applyNumberFormat="1" applyFont="1" applyBorder="1" applyAlignment="1">
      <alignment/>
    </xf>
    <xf numFmtId="166" fontId="7" fillId="0" borderId="19" xfId="0" applyNumberFormat="1" applyFont="1" applyBorder="1" applyAlignment="1">
      <alignment vertical="center"/>
    </xf>
    <xf numFmtId="165" fontId="10" fillId="0" borderId="10" xfId="0" applyNumberFormat="1" applyFont="1" applyBorder="1" applyAlignment="1">
      <alignment/>
    </xf>
    <xf numFmtId="184" fontId="7" fillId="0" borderId="19" xfId="0" applyNumberFormat="1" applyFont="1" applyBorder="1" applyAlignment="1">
      <alignment/>
    </xf>
    <xf numFmtId="166" fontId="5" fillId="0" borderId="12" xfId="0" applyNumberFormat="1" applyFont="1" applyBorder="1" applyAlignment="1">
      <alignment/>
    </xf>
    <xf numFmtId="164" fontId="7" fillId="0" borderId="14" xfId="0" applyNumberFormat="1" applyFont="1" applyBorder="1" applyAlignment="1">
      <alignment vertical="center"/>
    </xf>
    <xf numFmtId="165" fontId="15" fillId="0" borderId="13" xfId="0" applyNumberFormat="1" applyFont="1" applyBorder="1" applyAlignment="1">
      <alignment vertical="center"/>
    </xf>
    <xf numFmtId="165" fontId="19" fillId="0" borderId="0" xfId="0" applyNumberFormat="1" applyFont="1" applyAlignment="1">
      <alignment/>
    </xf>
    <xf numFmtId="186" fontId="5" fillId="0" borderId="19" xfId="0" applyNumberFormat="1" applyFont="1" applyBorder="1" applyAlignment="1">
      <alignment/>
    </xf>
    <xf numFmtId="165" fontId="41" fillId="0" borderId="13" xfId="0" applyNumberFormat="1" applyFont="1" applyBorder="1" applyAlignment="1">
      <alignment/>
    </xf>
    <xf numFmtId="164" fontId="10" fillId="0" borderId="11" xfId="0" applyNumberFormat="1" applyFont="1" applyBorder="1" applyAlignment="1">
      <alignment/>
    </xf>
    <xf numFmtId="178" fontId="5" fillId="0" borderId="11" xfId="0" applyNumberFormat="1" applyFont="1" applyBorder="1" applyAlignment="1">
      <alignment horizontal="center"/>
    </xf>
    <xf numFmtId="181" fontId="10" fillId="0" borderId="11" xfId="0" applyNumberFormat="1" applyFont="1" applyBorder="1" applyAlignment="1">
      <alignment horizontal="right" vertical="center"/>
    </xf>
    <xf numFmtId="175" fontId="48" fillId="0" borderId="11" xfId="0" applyNumberFormat="1" applyFont="1" applyBorder="1" applyAlignment="1" quotePrefix="1">
      <alignment horizontal="center"/>
    </xf>
    <xf numFmtId="0" fontId="49" fillId="0" borderId="0" xfId="0" applyFont="1" applyAlignment="1">
      <alignment/>
    </xf>
    <xf numFmtId="0" fontId="40" fillId="0" borderId="0" xfId="0" applyFont="1" applyAlignment="1">
      <alignment horizontal="right"/>
    </xf>
    <xf numFmtId="0" fontId="49" fillId="0" borderId="0" xfId="0" applyFont="1" applyBorder="1" applyAlignment="1">
      <alignment/>
    </xf>
    <xf numFmtId="3" fontId="50" fillId="0" borderId="21" xfId="0" applyNumberFormat="1" applyFont="1" applyBorder="1" applyAlignment="1">
      <alignment horizontal="center"/>
    </xf>
    <xf numFmtId="0" fontId="52" fillId="0" borderId="0" xfId="0" applyFont="1" applyAlignment="1">
      <alignment/>
    </xf>
    <xf numFmtId="165" fontId="0" fillId="0" borderId="0" xfId="0" applyNumberFormat="1" applyAlignment="1">
      <alignment/>
    </xf>
    <xf numFmtId="166" fontId="41" fillId="0" borderId="13" xfId="0" applyNumberFormat="1" applyFont="1" applyBorder="1" applyAlignment="1">
      <alignment/>
    </xf>
    <xf numFmtId="0" fontId="51" fillId="0" borderId="10" xfId="0" applyFont="1" applyBorder="1" applyAlignment="1">
      <alignment/>
    </xf>
    <xf numFmtId="0" fontId="40" fillId="0" borderId="19" xfId="0" applyFont="1" applyBorder="1" applyAlignment="1">
      <alignment/>
    </xf>
    <xf numFmtId="165" fontId="53" fillId="0" borderId="19" xfId="0" applyNumberFormat="1" applyFont="1" applyBorder="1" applyAlignment="1">
      <alignment/>
    </xf>
    <xf numFmtId="165" fontId="53" fillId="0" borderId="11" xfId="0" applyNumberFormat="1" applyFont="1" applyBorder="1" applyAlignment="1">
      <alignment/>
    </xf>
    <xf numFmtId="0" fontId="40" fillId="0" borderId="10" xfId="0" applyFont="1" applyBorder="1" applyAlignment="1">
      <alignment/>
    </xf>
    <xf numFmtId="165" fontId="53" fillId="0" borderId="19" xfId="0" applyNumberFormat="1" applyFont="1" applyBorder="1" applyAlignment="1">
      <alignment/>
    </xf>
    <xf numFmtId="175" fontId="53" fillId="0" borderId="11" xfId="0" applyNumberFormat="1" applyFont="1" applyBorder="1" applyAlignment="1" quotePrefix="1">
      <alignment horizontal="center"/>
    </xf>
    <xf numFmtId="165" fontId="53" fillId="0" borderId="10" xfId="0" applyNumberFormat="1" applyFont="1" applyBorder="1" applyAlignment="1">
      <alignment/>
    </xf>
    <xf numFmtId="165" fontId="10" fillId="0" borderId="13" xfId="0" applyNumberFormat="1" applyFont="1" applyBorder="1" applyAlignment="1">
      <alignment/>
    </xf>
    <xf numFmtId="165" fontId="10" fillId="0" borderId="19" xfId="0" applyNumberFormat="1" applyFont="1" applyBorder="1" applyAlignment="1">
      <alignment horizontal="right"/>
    </xf>
    <xf numFmtId="181" fontId="10" fillId="0" borderId="11" xfId="0" applyNumberFormat="1" applyFont="1" applyBorder="1" applyAlignment="1">
      <alignment/>
    </xf>
    <xf numFmtId="165" fontId="15" fillId="0" borderId="13" xfId="0" applyNumberFormat="1" applyFont="1" applyBorder="1" applyAlignment="1">
      <alignment/>
    </xf>
    <xf numFmtId="181" fontId="10" fillId="0" borderId="13" xfId="0" applyNumberFormat="1" applyFont="1" applyBorder="1" applyAlignment="1">
      <alignment/>
    </xf>
    <xf numFmtId="165" fontId="10" fillId="0" borderId="11" xfId="0" applyNumberFormat="1" applyFont="1" applyBorder="1" applyAlignment="1" quotePrefix="1">
      <alignment/>
    </xf>
    <xf numFmtId="166" fontId="20" fillId="0" borderId="11" xfId="0" applyNumberFormat="1" applyFont="1" applyBorder="1" applyAlignment="1">
      <alignment vertical="center"/>
    </xf>
    <xf numFmtId="166" fontId="20" fillId="0" borderId="13" xfId="0" applyNumberFormat="1" applyFont="1" applyBorder="1" applyAlignment="1">
      <alignment vertical="center"/>
    </xf>
    <xf numFmtId="166" fontId="27" fillId="0" borderId="11" xfId="0" applyNumberFormat="1" applyFont="1" applyBorder="1" applyAlignment="1">
      <alignment vertical="center"/>
    </xf>
    <xf numFmtId="164" fontId="7" fillId="0" borderId="11" xfId="0" applyNumberFormat="1" applyFont="1" applyBorder="1" applyAlignment="1" quotePrefix="1">
      <alignment/>
    </xf>
    <xf numFmtId="174" fontId="47" fillId="0" borderId="11" xfId="0" applyNumberFormat="1" applyFont="1" applyBorder="1" applyAlignment="1">
      <alignment/>
    </xf>
    <xf numFmtId="172" fontId="41" fillId="0" borderId="11" xfId="0" applyNumberFormat="1" applyFont="1" applyBorder="1" applyAlignment="1">
      <alignment/>
    </xf>
    <xf numFmtId="3" fontId="17" fillId="0" borderId="11" xfId="0" applyNumberFormat="1" applyFont="1" applyBorder="1" applyAlignment="1">
      <alignment horizontal="left"/>
    </xf>
    <xf numFmtId="174" fontId="47" fillId="0" borderId="19" xfId="0" applyNumberFormat="1" applyFont="1" applyBorder="1" applyAlignment="1">
      <alignment/>
    </xf>
    <xf numFmtId="0" fontId="33" fillId="0" borderId="0" xfId="0" applyFont="1" applyAlignment="1">
      <alignment/>
    </xf>
    <xf numFmtId="3" fontId="42" fillId="0" borderId="11" xfId="0" applyNumberFormat="1" applyFont="1" applyBorder="1" applyAlignment="1">
      <alignment horizontal="center"/>
    </xf>
    <xf numFmtId="166" fontId="42" fillId="0" borderId="11" xfId="0" applyNumberFormat="1" applyFont="1" applyBorder="1" applyAlignment="1">
      <alignment/>
    </xf>
    <xf numFmtId="166" fontId="42" fillId="0" borderId="18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166" fontId="41" fillId="0" borderId="19" xfId="0" applyNumberFormat="1" applyFont="1" applyBorder="1" applyAlignment="1">
      <alignment/>
    </xf>
    <xf numFmtId="166" fontId="41" fillId="0" borderId="11" xfId="0" applyNumberFormat="1" applyFont="1" applyBorder="1" applyAlignment="1" quotePrefix="1">
      <alignment/>
    </xf>
    <xf numFmtId="3" fontId="17" fillId="0" borderId="13" xfId="0" applyNumberFormat="1" applyFont="1" applyBorder="1" applyAlignment="1">
      <alignment/>
    </xf>
    <xf numFmtId="166" fontId="41" fillId="0" borderId="14" xfId="0" applyNumberFormat="1" applyFont="1" applyBorder="1" applyAlignment="1">
      <alignment/>
    </xf>
    <xf numFmtId="0" fontId="0" fillId="0" borderId="17" xfId="0" applyBorder="1" applyAlignment="1">
      <alignment/>
    </xf>
    <xf numFmtId="164" fontId="5" fillId="0" borderId="13" xfId="0" applyNumberFormat="1" applyFont="1" applyBorder="1" applyAlignment="1">
      <alignment vertical="center"/>
    </xf>
    <xf numFmtId="165" fontId="12" fillId="0" borderId="13" xfId="0" applyNumberFormat="1" applyFont="1" applyBorder="1" applyAlignment="1">
      <alignment vertical="center"/>
    </xf>
    <xf numFmtId="166" fontId="12" fillId="0" borderId="13" xfId="0" applyNumberFormat="1" applyFont="1" applyBorder="1" applyAlignment="1">
      <alignment/>
    </xf>
    <xf numFmtId="165" fontId="53" fillId="0" borderId="11" xfId="0" applyNumberFormat="1" applyFont="1" applyBorder="1" applyAlignment="1" quotePrefix="1">
      <alignment/>
    </xf>
    <xf numFmtId="165" fontId="20" fillId="0" borderId="12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8" fontId="20" fillId="0" borderId="11" xfId="0" applyNumberFormat="1" applyFont="1" applyBorder="1" applyAlignment="1" quotePrefix="1">
      <alignment vertical="center"/>
    </xf>
    <xf numFmtId="168" fontId="20" fillId="0" borderId="19" xfId="0" applyNumberFormat="1" applyFont="1" applyBorder="1" applyAlignment="1" quotePrefix="1">
      <alignment vertical="center"/>
    </xf>
    <xf numFmtId="165" fontId="8" fillId="0" borderId="11" xfId="0" applyNumberFormat="1" applyFont="1" applyBorder="1" applyAlignment="1">
      <alignment/>
    </xf>
    <xf numFmtId="3" fontId="11" fillId="0" borderId="0" xfId="0" applyNumberFormat="1" applyFont="1" applyAlignment="1">
      <alignment horizontal="center"/>
    </xf>
    <xf numFmtId="165" fontId="8" fillId="0" borderId="11" xfId="0" applyNumberFormat="1" applyFont="1" applyBorder="1" applyAlignment="1">
      <alignment/>
    </xf>
    <xf numFmtId="165" fontId="8" fillId="0" borderId="21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" vertical="center"/>
    </xf>
    <xf numFmtId="166" fontId="7" fillId="0" borderId="11" xfId="0" applyNumberFormat="1" applyFont="1" applyBorder="1" applyAlignment="1">
      <alignment vertical="center"/>
    </xf>
    <xf numFmtId="0" fontId="7" fillId="0" borderId="22" xfId="0" applyFont="1" applyBorder="1" applyAlignment="1">
      <alignment horizontal="center"/>
    </xf>
    <xf numFmtId="3" fontId="42" fillId="0" borderId="21" xfId="0" applyNumberFormat="1" applyFont="1" applyBorder="1" applyAlignment="1">
      <alignment/>
    </xf>
    <xf numFmtId="3" fontId="42" fillId="0" borderId="18" xfId="0" applyNumberFormat="1" applyFont="1" applyBorder="1" applyAlignment="1">
      <alignment/>
    </xf>
    <xf numFmtId="3" fontId="41" fillId="0" borderId="11" xfId="0" applyNumberFormat="1" applyFont="1" applyBorder="1" applyAlignment="1">
      <alignment/>
    </xf>
    <xf numFmtId="3" fontId="41" fillId="0" borderId="19" xfId="0" applyNumberFormat="1" applyFont="1" applyBorder="1" applyAlignment="1">
      <alignment/>
    </xf>
    <xf numFmtId="3" fontId="41" fillId="0" borderId="11" xfId="0" applyNumberFormat="1" applyFont="1" applyBorder="1" applyAlignment="1">
      <alignment/>
    </xf>
    <xf numFmtId="3" fontId="41" fillId="0" borderId="11" xfId="0" applyNumberFormat="1" applyFont="1" applyBorder="1" applyAlignment="1">
      <alignment horizontal="right"/>
    </xf>
    <xf numFmtId="3" fontId="42" fillId="0" borderId="11" xfId="0" applyNumberFormat="1" applyFont="1" applyBorder="1" applyAlignment="1">
      <alignment/>
    </xf>
    <xf numFmtId="3" fontId="44" fillId="0" borderId="21" xfId="0" applyNumberFormat="1" applyFont="1" applyBorder="1" applyAlignment="1">
      <alignment/>
    </xf>
    <xf numFmtId="3" fontId="44" fillId="0" borderId="18" xfId="0" applyNumberFormat="1" applyFont="1" applyBorder="1" applyAlignment="1">
      <alignment/>
    </xf>
    <xf numFmtId="3" fontId="47" fillId="0" borderId="11" xfId="0" applyNumberFormat="1" applyFont="1" applyBorder="1" applyAlignment="1">
      <alignment/>
    </xf>
    <xf numFmtId="3" fontId="47" fillId="0" borderId="19" xfId="0" applyNumberFormat="1" applyFont="1" applyBorder="1" applyAlignment="1">
      <alignment/>
    </xf>
    <xf numFmtId="3" fontId="47" fillId="0" borderId="13" xfId="0" applyNumberFormat="1" applyFont="1" applyBorder="1" applyAlignment="1">
      <alignment/>
    </xf>
    <xf numFmtId="3" fontId="47" fillId="0" borderId="14" xfId="0" applyNumberFormat="1" applyFont="1" applyBorder="1" applyAlignment="1">
      <alignment/>
    </xf>
    <xf numFmtId="171" fontId="41" fillId="0" borderId="11" xfId="0" applyNumberFormat="1" applyFont="1" applyBorder="1" applyAlignment="1">
      <alignment/>
    </xf>
    <xf numFmtId="1" fontId="41" fillId="0" borderId="11" xfId="0" applyNumberFormat="1" applyFont="1" applyBorder="1" applyAlignment="1">
      <alignment/>
    </xf>
    <xf numFmtId="165" fontId="15" fillId="0" borderId="11" xfId="0" applyNumberFormat="1" applyFont="1" applyFill="1" applyBorder="1" applyAlignment="1">
      <alignment/>
    </xf>
    <xf numFmtId="3" fontId="9" fillId="0" borderId="21" xfId="0" applyNumberFormat="1" applyFont="1" applyBorder="1" applyAlignment="1">
      <alignment/>
    </xf>
    <xf numFmtId="165" fontId="9" fillId="0" borderId="21" xfId="0" applyNumberFormat="1" applyFont="1" applyBorder="1" applyAlignment="1">
      <alignment/>
    </xf>
    <xf numFmtId="0" fontId="109" fillId="0" borderId="0" xfId="0" applyFont="1" applyAlignment="1">
      <alignment/>
    </xf>
    <xf numFmtId="0" fontId="110" fillId="0" borderId="0" xfId="0" applyFont="1" applyAlignment="1">
      <alignment/>
    </xf>
    <xf numFmtId="0" fontId="55" fillId="0" borderId="22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111" fillId="0" borderId="0" xfId="0" applyFont="1" applyAlignment="1">
      <alignment/>
    </xf>
    <xf numFmtId="164" fontId="57" fillId="0" borderId="11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164" fontId="58" fillId="0" borderId="11" xfId="0" applyNumberFormat="1" applyFont="1" applyBorder="1" applyAlignment="1">
      <alignment vertical="center"/>
    </xf>
    <xf numFmtId="0" fontId="27" fillId="0" borderId="10" xfId="0" applyFont="1" applyBorder="1" applyAlignment="1">
      <alignment/>
    </xf>
    <xf numFmtId="164" fontId="59" fillId="0" borderId="11" xfId="0" applyNumberFormat="1" applyFont="1" applyBorder="1" applyAlignment="1">
      <alignment vertical="center"/>
    </xf>
    <xf numFmtId="0" fontId="112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/>
    </xf>
    <xf numFmtId="188" fontId="60" fillId="0" borderId="11" xfId="0" applyNumberFormat="1" applyFont="1" applyBorder="1" applyAlignment="1">
      <alignment/>
    </xf>
    <xf numFmtId="0" fontId="20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113" fillId="0" borderId="0" xfId="0" applyFont="1" applyAlignment="1">
      <alignment/>
    </xf>
    <xf numFmtId="0" fontId="20" fillId="0" borderId="12" xfId="0" applyFont="1" applyBorder="1" applyAlignment="1">
      <alignment horizontal="left" vertical="center" wrapText="1"/>
    </xf>
    <xf numFmtId="188" fontId="60" fillId="0" borderId="13" xfId="0" applyNumberFormat="1" applyFont="1" applyBorder="1" applyAlignment="1">
      <alignment/>
    </xf>
    <xf numFmtId="164" fontId="57" fillId="0" borderId="13" xfId="0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7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wrapText="1"/>
    </xf>
    <xf numFmtId="0" fontId="20" fillId="0" borderId="13" xfId="0" applyFont="1" applyBorder="1" applyAlignment="1">
      <alignment horizontal="left" vertical="center" wrapText="1"/>
    </xf>
    <xf numFmtId="165" fontId="114" fillId="0" borderId="11" xfId="0" applyNumberFormat="1" applyFont="1" applyBorder="1" applyAlignment="1">
      <alignment/>
    </xf>
    <xf numFmtId="165" fontId="61" fillId="0" borderId="11" xfId="0" applyNumberFormat="1" applyFont="1" applyBorder="1" applyAlignment="1">
      <alignment vertical="center"/>
    </xf>
    <xf numFmtId="165" fontId="115" fillId="0" borderId="21" xfId="0" applyNumberFormat="1" applyFont="1" applyBorder="1" applyAlignment="1">
      <alignment vertical="center"/>
    </xf>
    <xf numFmtId="165" fontId="116" fillId="0" borderId="11" xfId="0" applyNumberFormat="1" applyFont="1" applyBorder="1" applyAlignment="1">
      <alignment/>
    </xf>
    <xf numFmtId="165" fontId="117" fillId="0" borderId="11" xfId="0" applyNumberFormat="1" applyFont="1" applyBorder="1" applyAlignment="1">
      <alignment/>
    </xf>
    <xf numFmtId="188" fontId="39" fillId="0" borderId="11" xfId="0" applyNumberFormat="1" applyFont="1" applyBorder="1" applyAlignment="1">
      <alignment/>
    </xf>
    <xf numFmtId="165" fontId="116" fillId="0" borderId="13" xfId="0" applyNumberFormat="1" applyFont="1" applyBorder="1" applyAlignment="1">
      <alignment/>
    </xf>
    <xf numFmtId="164" fontId="115" fillId="0" borderId="11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165" fontId="27" fillId="0" borderId="19" xfId="0" applyNumberFormat="1" applyFont="1" applyBorder="1" applyAlignment="1">
      <alignment vertical="center"/>
    </xf>
    <xf numFmtId="165" fontId="20" fillId="0" borderId="19" xfId="0" applyNumberFormat="1" applyFont="1" applyBorder="1" applyAlignment="1">
      <alignment vertical="center"/>
    </xf>
    <xf numFmtId="165" fontId="8" fillId="0" borderId="14" xfId="0" applyNumberFormat="1" applyFont="1" applyBorder="1" applyAlignment="1">
      <alignment/>
    </xf>
    <xf numFmtId="165" fontId="8" fillId="0" borderId="19" xfId="0" applyNumberFormat="1" applyFont="1" applyBorder="1" applyAlignment="1">
      <alignment/>
    </xf>
    <xf numFmtId="178" fontId="7" fillId="0" borderId="11" xfId="0" applyNumberFormat="1" applyFont="1" applyBorder="1" applyAlignment="1">
      <alignment horizontal="center"/>
    </xf>
    <xf numFmtId="164" fontId="14" fillId="0" borderId="11" xfId="0" applyNumberFormat="1" applyFont="1" applyBorder="1" applyAlignment="1">
      <alignment/>
    </xf>
    <xf numFmtId="164" fontId="14" fillId="0" borderId="19" xfId="0" applyNumberFormat="1" applyFont="1" applyBorder="1" applyAlignment="1">
      <alignment/>
    </xf>
    <xf numFmtId="164" fontId="10" fillId="0" borderId="19" xfId="0" applyNumberFormat="1" applyFont="1" applyBorder="1" applyAlignment="1">
      <alignment/>
    </xf>
    <xf numFmtId="164" fontId="14" fillId="0" borderId="19" xfId="0" applyNumberFormat="1" applyFont="1" applyBorder="1" applyAlignment="1">
      <alignment vertical="center"/>
    </xf>
    <xf numFmtId="164" fontId="14" fillId="0" borderId="19" xfId="0" applyNumberFormat="1" applyFont="1" applyBorder="1" applyAlignment="1">
      <alignment/>
    </xf>
    <xf numFmtId="0" fontId="7" fillId="0" borderId="0" xfId="0" applyFont="1" applyAlignment="1">
      <alignment horizontal="right"/>
    </xf>
    <xf numFmtId="164" fontId="8" fillId="0" borderId="19" xfId="0" applyNumberFormat="1" applyFont="1" applyBorder="1" applyAlignment="1">
      <alignment/>
    </xf>
    <xf numFmtId="165" fontId="39" fillId="0" borderId="19" xfId="0" applyNumberFormat="1" applyFont="1" applyBorder="1" applyAlignment="1" quotePrefix="1">
      <alignment/>
    </xf>
    <xf numFmtId="165" fontId="7" fillId="0" borderId="10" xfId="0" applyNumberFormat="1" applyFont="1" applyBorder="1" applyAlignment="1">
      <alignment vertical="center"/>
    </xf>
    <xf numFmtId="165" fontId="10" fillId="0" borderId="10" xfId="0" applyNumberFormat="1" applyFont="1" applyBorder="1" applyAlignment="1">
      <alignment/>
    </xf>
    <xf numFmtId="181" fontId="14" fillId="0" borderId="11" xfId="0" applyNumberFormat="1" applyFont="1" applyBorder="1" applyAlignment="1">
      <alignment horizontal="right" vertical="center"/>
    </xf>
    <xf numFmtId="165" fontId="48" fillId="0" borderId="11" xfId="0" applyNumberFormat="1" applyFont="1" applyBorder="1" applyAlignment="1">
      <alignment vertical="center"/>
    </xf>
    <xf numFmtId="165" fontId="14" fillId="0" borderId="11" xfId="0" applyNumberFormat="1" applyFont="1" applyBorder="1" applyAlignment="1">
      <alignment/>
    </xf>
    <xf numFmtId="178" fontId="14" fillId="0" borderId="11" xfId="0" applyNumberFormat="1" applyFont="1" applyBorder="1" applyAlignment="1">
      <alignment/>
    </xf>
    <xf numFmtId="178" fontId="14" fillId="0" borderId="19" xfId="0" applyNumberFormat="1" applyFont="1" applyBorder="1" applyAlignment="1">
      <alignment/>
    </xf>
    <xf numFmtId="164" fontId="14" fillId="0" borderId="11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165" fontId="9" fillId="0" borderId="18" xfId="0" applyNumberFormat="1" applyFont="1" applyBorder="1" applyAlignment="1">
      <alignment vertical="center"/>
    </xf>
    <xf numFmtId="165" fontId="12" fillId="0" borderId="19" xfId="0" applyNumberFormat="1" applyFont="1" applyBorder="1" applyAlignment="1">
      <alignment vertical="center"/>
    </xf>
    <xf numFmtId="164" fontId="5" fillId="0" borderId="19" xfId="0" applyNumberFormat="1" applyFont="1" applyBorder="1" applyAlignment="1">
      <alignment vertical="center"/>
    </xf>
    <xf numFmtId="165" fontId="12" fillId="0" borderId="14" xfId="0" applyNumberFormat="1" applyFont="1" applyBorder="1" applyAlignment="1">
      <alignment vertical="center"/>
    </xf>
    <xf numFmtId="165" fontId="9" fillId="0" borderId="21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165" fontId="48" fillId="0" borderId="19" xfId="0" applyNumberFormat="1" applyFont="1" applyBorder="1" applyAlignment="1">
      <alignment vertical="center"/>
    </xf>
    <xf numFmtId="165" fontId="14" fillId="0" borderId="19" xfId="0" applyNumberFormat="1" applyFont="1" applyBorder="1" applyAlignment="1">
      <alignment/>
    </xf>
    <xf numFmtId="165" fontId="115" fillId="0" borderId="18" xfId="0" applyNumberFormat="1" applyFont="1" applyBorder="1" applyAlignment="1">
      <alignment vertical="center"/>
    </xf>
    <xf numFmtId="165" fontId="116" fillId="0" borderId="19" xfId="0" applyNumberFormat="1" applyFont="1" applyBorder="1" applyAlignment="1">
      <alignment/>
    </xf>
    <xf numFmtId="165" fontId="117" fillId="0" borderId="19" xfId="0" applyNumberFormat="1" applyFont="1" applyBorder="1" applyAlignment="1">
      <alignment/>
    </xf>
    <xf numFmtId="165" fontId="116" fillId="0" borderId="14" xfId="0" applyNumberFormat="1" applyFont="1" applyBorder="1" applyAlignment="1">
      <alignment/>
    </xf>
    <xf numFmtId="165" fontId="118" fillId="0" borderId="11" xfId="0" applyNumberFormat="1" applyFont="1" applyBorder="1" applyAlignment="1">
      <alignment/>
    </xf>
    <xf numFmtId="165" fontId="118" fillId="0" borderId="19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172" fontId="10" fillId="0" borderId="11" xfId="0" applyNumberFormat="1" applyFont="1" applyBorder="1" applyAlignment="1">
      <alignment/>
    </xf>
    <xf numFmtId="165" fontId="10" fillId="0" borderId="14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168" fontId="14" fillId="0" borderId="19" xfId="0" applyNumberFormat="1" applyFont="1" applyBorder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 horizontal="right" vertical="top"/>
    </xf>
    <xf numFmtId="168" fontId="14" fillId="0" borderId="11" xfId="0" applyNumberFormat="1" applyFont="1" applyBorder="1" applyAlignment="1">
      <alignment/>
    </xf>
    <xf numFmtId="168" fontId="14" fillId="0" borderId="13" xfId="0" applyNumberFormat="1" applyFont="1" applyBorder="1" applyAlignment="1">
      <alignment/>
    </xf>
    <xf numFmtId="0" fontId="16" fillId="0" borderId="0" xfId="0" applyFont="1" applyAlignment="1">
      <alignment/>
    </xf>
    <xf numFmtId="165" fontId="9" fillId="0" borderId="0" xfId="0" applyNumberFormat="1" applyFont="1" applyBorder="1" applyAlignment="1">
      <alignment horizontal="center"/>
    </xf>
    <xf numFmtId="168" fontId="14" fillId="0" borderId="12" xfId="0" applyNumberFormat="1" applyFont="1" applyBorder="1" applyAlignment="1">
      <alignment/>
    </xf>
    <xf numFmtId="165" fontId="9" fillId="0" borderId="18" xfId="0" applyNumberFormat="1" applyFont="1" applyBorder="1" applyAlignment="1">
      <alignment horizontal="center"/>
    </xf>
    <xf numFmtId="0" fontId="14" fillId="0" borderId="19" xfId="0" applyFont="1" applyBorder="1" applyAlignment="1">
      <alignment/>
    </xf>
    <xf numFmtId="0" fontId="14" fillId="0" borderId="12" xfId="0" applyFont="1" applyBorder="1" applyAlignment="1">
      <alignment/>
    </xf>
    <xf numFmtId="165" fontId="9" fillId="0" borderId="21" xfId="0" applyNumberFormat="1" applyFont="1" applyBorder="1" applyAlignment="1">
      <alignment horizontal="center"/>
    </xf>
    <xf numFmtId="0" fontId="14" fillId="0" borderId="21" xfId="0" applyFont="1" applyBorder="1" applyAlignment="1">
      <alignment/>
    </xf>
    <xf numFmtId="165" fontId="48" fillId="0" borderId="11" xfId="0" applyNumberFormat="1" applyFont="1" applyBorder="1" applyAlignment="1">
      <alignment/>
    </xf>
    <xf numFmtId="165" fontId="62" fillId="0" borderId="11" xfId="0" applyNumberFormat="1" applyFont="1" applyBorder="1" applyAlignment="1">
      <alignment/>
    </xf>
    <xf numFmtId="165" fontId="14" fillId="0" borderId="13" xfId="0" applyNumberFormat="1" applyFont="1" applyBorder="1" applyAlignment="1">
      <alignment/>
    </xf>
    <xf numFmtId="165" fontId="48" fillId="0" borderId="11" xfId="0" applyNumberFormat="1" applyFont="1" applyFill="1" applyBorder="1" applyAlignment="1">
      <alignment/>
    </xf>
    <xf numFmtId="165" fontId="62" fillId="0" borderId="11" xfId="0" applyNumberFormat="1" applyFont="1" applyBorder="1" applyAlignment="1" quotePrefix="1">
      <alignment/>
    </xf>
    <xf numFmtId="164" fontId="115" fillId="0" borderId="18" xfId="0" applyNumberFormat="1" applyFont="1" applyBorder="1" applyAlignment="1">
      <alignment/>
    </xf>
    <xf numFmtId="164" fontId="57" fillId="0" borderId="19" xfId="0" applyNumberFormat="1" applyFont="1" applyBorder="1" applyAlignment="1">
      <alignment vertical="center"/>
    </xf>
    <xf numFmtId="164" fontId="58" fillId="0" borderId="19" xfId="0" applyNumberFormat="1" applyFont="1" applyBorder="1" applyAlignment="1">
      <alignment vertical="center"/>
    </xf>
    <xf numFmtId="164" fontId="59" fillId="0" borderId="19" xfId="0" applyNumberFormat="1" applyFont="1" applyBorder="1" applyAlignment="1">
      <alignment vertical="center"/>
    </xf>
    <xf numFmtId="0" fontId="51" fillId="0" borderId="13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165" fontId="51" fillId="0" borderId="11" xfId="0" applyNumberFormat="1" applyFont="1" applyBorder="1" applyAlignment="1">
      <alignment/>
    </xf>
    <xf numFmtId="165" fontId="62" fillId="0" borderId="13" xfId="0" applyNumberFormat="1" applyFont="1" applyBorder="1" applyAlignment="1">
      <alignment/>
    </xf>
    <xf numFmtId="164" fontId="14" fillId="0" borderId="11" xfId="0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63" fillId="0" borderId="11" xfId="0" applyNumberFormat="1" applyFont="1" applyBorder="1" applyAlignment="1">
      <alignment/>
    </xf>
    <xf numFmtId="3" fontId="63" fillId="0" borderId="11" xfId="0" applyNumberFormat="1" applyFont="1" applyBorder="1" applyAlignment="1">
      <alignment/>
    </xf>
    <xf numFmtId="3" fontId="60" fillId="0" borderId="11" xfId="0" applyNumberFormat="1" applyFont="1" applyBorder="1" applyAlignment="1">
      <alignment/>
    </xf>
    <xf numFmtId="174" fontId="60" fillId="0" borderId="11" xfId="0" applyNumberFormat="1" applyFont="1" applyBorder="1" applyAlignment="1">
      <alignment/>
    </xf>
    <xf numFmtId="3" fontId="60" fillId="0" borderId="13" xfId="0" applyNumberFormat="1" applyFont="1" applyBorder="1" applyAlignment="1">
      <alignment/>
    </xf>
    <xf numFmtId="166" fontId="7" fillId="0" borderId="19" xfId="0" applyNumberFormat="1" applyFont="1" applyBorder="1" applyAlignment="1">
      <alignment/>
    </xf>
    <xf numFmtId="166" fontId="10" fillId="0" borderId="19" xfId="0" applyNumberFormat="1" applyFont="1" applyBorder="1" applyAlignment="1">
      <alignment/>
    </xf>
    <xf numFmtId="166" fontId="119" fillId="0" borderId="19" xfId="0" applyNumberFormat="1" applyFont="1" applyBorder="1" applyAlignment="1">
      <alignment/>
    </xf>
    <xf numFmtId="180" fontId="119" fillId="0" borderId="0" xfId="0" applyNumberFormat="1" applyFont="1" applyBorder="1" applyAlignment="1" quotePrefix="1">
      <alignment/>
    </xf>
    <xf numFmtId="166" fontId="10" fillId="0" borderId="11" xfId="0" applyNumberFormat="1" applyFont="1" applyBorder="1" applyAlignment="1">
      <alignment/>
    </xf>
    <xf numFmtId="166" fontId="10" fillId="0" borderId="10" xfId="0" applyNumberFormat="1" applyFont="1" applyBorder="1" applyAlignment="1">
      <alignment/>
    </xf>
    <xf numFmtId="166" fontId="7" fillId="0" borderId="11" xfId="0" applyNumberFormat="1" applyFont="1" applyBorder="1" applyAlignment="1">
      <alignment/>
    </xf>
    <xf numFmtId="166" fontId="10" fillId="0" borderId="19" xfId="0" applyNumberFormat="1" applyFont="1" applyBorder="1" applyAlignment="1" quotePrefix="1">
      <alignment/>
    </xf>
    <xf numFmtId="184" fontId="119" fillId="0" borderId="11" xfId="0" applyNumberFormat="1" applyFont="1" applyBorder="1" applyAlignment="1" quotePrefix="1">
      <alignment/>
    </xf>
    <xf numFmtId="165" fontId="7" fillId="0" borderId="17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7" fillId="0" borderId="21" xfId="0" applyNumberFormat="1" applyFont="1" applyBorder="1" applyAlignment="1">
      <alignment/>
    </xf>
    <xf numFmtId="165" fontId="7" fillId="0" borderId="11" xfId="0" applyNumberFormat="1" applyFont="1" applyBorder="1" applyAlignment="1">
      <alignment/>
    </xf>
    <xf numFmtId="175" fontId="119" fillId="0" borderId="11" xfId="0" applyNumberFormat="1" applyFont="1" applyBorder="1" applyAlignment="1" quotePrefix="1">
      <alignment/>
    </xf>
    <xf numFmtId="165" fontId="119" fillId="0" borderId="19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8" fillId="0" borderId="11" xfId="0" applyNumberFormat="1" applyFont="1" applyBorder="1" applyAlignment="1" quotePrefix="1">
      <alignment/>
    </xf>
    <xf numFmtId="166" fontId="47" fillId="0" borderId="11" xfId="0" applyNumberFormat="1" applyFont="1" applyBorder="1" applyAlignment="1">
      <alignment vertical="center"/>
    </xf>
    <xf numFmtId="166" fontId="44" fillId="0" borderId="13" xfId="0" applyNumberFormat="1" applyFont="1" applyBorder="1" applyAlignment="1">
      <alignment vertical="center"/>
    </xf>
    <xf numFmtId="166" fontId="44" fillId="0" borderId="11" xfId="0" applyNumberFormat="1" applyFont="1" applyBorder="1" applyAlignment="1">
      <alignment vertical="center"/>
    </xf>
    <xf numFmtId="166" fontId="47" fillId="0" borderId="10" xfId="0" applyNumberFormat="1" applyFont="1" applyBorder="1" applyAlignment="1">
      <alignment vertical="center"/>
    </xf>
    <xf numFmtId="166" fontId="47" fillId="0" borderId="0" xfId="0" applyNumberFormat="1" applyFont="1" applyBorder="1" applyAlignment="1">
      <alignment vertical="center"/>
    </xf>
    <xf numFmtId="166" fontId="44" fillId="0" borderId="10" xfId="0" applyNumberFormat="1" applyFont="1" applyBorder="1" applyAlignment="1">
      <alignment vertical="center"/>
    </xf>
    <xf numFmtId="166" fontId="44" fillId="0" borderId="15" xfId="0" applyNumberFormat="1" applyFont="1" applyBorder="1" applyAlignment="1">
      <alignment vertical="center"/>
    </xf>
    <xf numFmtId="166" fontId="44" fillId="0" borderId="0" xfId="0" applyNumberFormat="1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167" fontId="12" fillId="0" borderId="11" xfId="0" applyNumberFormat="1" applyFont="1" applyBorder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7" fillId="0" borderId="0" xfId="0" applyNumberFormat="1" applyFont="1" applyBorder="1" applyAlignment="1">
      <alignment vertical="center"/>
    </xf>
    <xf numFmtId="166" fontId="10" fillId="0" borderId="0" xfId="0" applyNumberFormat="1" applyFont="1" applyBorder="1" applyAlignment="1">
      <alignment/>
    </xf>
    <xf numFmtId="165" fontId="7" fillId="0" borderId="10" xfId="0" applyNumberFormat="1" applyFont="1" applyBorder="1" applyAlignment="1" quotePrefix="1">
      <alignment vertical="center"/>
    </xf>
    <xf numFmtId="164" fontId="10" fillId="0" borderId="19" xfId="0" applyNumberFormat="1" applyFont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180" fontId="5" fillId="0" borderId="11" xfId="0" applyNumberFormat="1" applyFont="1" applyBorder="1" applyAlignment="1" quotePrefix="1">
      <alignment horizontal="right"/>
    </xf>
    <xf numFmtId="180" fontId="5" fillId="0" borderId="11" xfId="0" applyNumberFormat="1" applyFont="1" applyBorder="1" applyAlignment="1" quotePrefix="1">
      <alignment horizontal="center"/>
    </xf>
    <xf numFmtId="165" fontId="7" fillId="0" borderId="11" xfId="0" applyNumberFormat="1" applyFont="1" applyBorder="1" applyAlignment="1" quotePrefix="1">
      <alignment/>
    </xf>
    <xf numFmtId="0" fontId="0" fillId="0" borderId="10" xfId="0" applyBorder="1" applyAlignment="1">
      <alignment/>
    </xf>
    <xf numFmtId="165" fontId="39" fillId="0" borderId="11" xfId="0" applyNumberFormat="1" applyFont="1" applyBorder="1" applyAlignment="1" quotePrefix="1">
      <alignment/>
    </xf>
    <xf numFmtId="166" fontId="7" fillId="0" borderId="19" xfId="0" applyNumberFormat="1" applyFont="1" applyBorder="1" applyAlignment="1">
      <alignment/>
    </xf>
    <xf numFmtId="171" fontId="10" fillId="0" borderId="11" xfId="0" applyNumberFormat="1" applyFont="1" applyBorder="1" applyAlignment="1">
      <alignment/>
    </xf>
    <xf numFmtId="165" fontId="7" fillId="0" borderId="0" xfId="0" applyNumberFormat="1" applyFont="1" applyAlignment="1">
      <alignment vertical="center"/>
    </xf>
    <xf numFmtId="165" fontId="10" fillId="0" borderId="0" xfId="0" applyNumberFormat="1" applyFont="1" applyAlignment="1">
      <alignment/>
    </xf>
    <xf numFmtId="165" fontId="7" fillId="0" borderId="0" xfId="0" applyNumberFormat="1" applyFont="1" applyAlignment="1" quotePrefix="1">
      <alignment/>
    </xf>
    <xf numFmtId="166" fontId="16" fillId="0" borderId="11" xfId="0" applyNumberFormat="1" applyFont="1" applyBorder="1" applyAlignment="1">
      <alignment/>
    </xf>
    <xf numFmtId="166" fontId="64" fillId="0" borderId="11" xfId="0" applyNumberFormat="1" applyFont="1" applyBorder="1" applyAlignment="1">
      <alignment/>
    </xf>
    <xf numFmtId="166" fontId="16" fillId="0" borderId="10" xfId="0" applyNumberFormat="1" applyFont="1" applyBorder="1" applyAlignment="1">
      <alignment/>
    </xf>
    <xf numFmtId="166" fontId="64" fillId="0" borderId="10" xfId="0" applyNumberFormat="1" applyFont="1" applyBorder="1" applyAlignment="1">
      <alignment/>
    </xf>
    <xf numFmtId="166" fontId="64" fillId="0" borderId="0" xfId="0" applyNumberFormat="1" applyFont="1" applyBorder="1" applyAlignment="1">
      <alignment/>
    </xf>
    <xf numFmtId="166" fontId="64" fillId="0" borderId="12" xfId="0" applyNumberFormat="1" applyFont="1" applyBorder="1" applyAlignment="1">
      <alignment/>
    </xf>
    <xf numFmtId="166" fontId="65" fillId="0" borderId="11" xfId="0" applyNumberFormat="1" applyFont="1" applyBorder="1" applyAlignment="1">
      <alignment/>
    </xf>
    <xf numFmtId="179" fontId="64" fillId="0" borderId="11" xfId="0" applyNumberFormat="1" applyFont="1" applyBorder="1" applyAlignment="1">
      <alignment horizontal="right"/>
    </xf>
    <xf numFmtId="165" fontId="64" fillId="0" borderId="0" xfId="0" applyNumberFormat="1" applyFont="1" applyBorder="1" applyAlignment="1">
      <alignment/>
    </xf>
    <xf numFmtId="179" fontId="64" fillId="0" borderId="0" xfId="0" applyNumberFormat="1" applyFont="1" applyBorder="1" applyAlignment="1">
      <alignment horizontal="right"/>
    </xf>
    <xf numFmtId="166" fontId="63" fillId="0" borderId="11" xfId="0" applyNumberFormat="1" applyFont="1" applyBorder="1" applyAlignment="1">
      <alignment/>
    </xf>
    <xf numFmtId="166" fontId="63" fillId="0" borderId="13" xfId="0" applyNumberFormat="1" applyFont="1" applyBorder="1" applyAlignment="1">
      <alignment/>
    </xf>
    <xf numFmtId="165" fontId="20" fillId="0" borderId="17" xfId="0" applyNumberFormat="1" applyFont="1" applyBorder="1" applyAlignment="1">
      <alignment vertical="center"/>
    </xf>
    <xf numFmtId="165" fontId="27" fillId="0" borderId="10" xfId="0" applyNumberFormat="1" applyFont="1" applyBorder="1" applyAlignment="1">
      <alignment vertical="center"/>
    </xf>
    <xf numFmtId="165" fontId="19" fillId="0" borderId="10" xfId="0" applyNumberFormat="1" applyFont="1" applyBorder="1" applyAlignment="1">
      <alignment vertical="center"/>
    </xf>
    <xf numFmtId="165" fontId="20" fillId="0" borderId="23" xfId="0" applyNumberFormat="1" applyFont="1" applyBorder="1" applyAlignment="1">
      <alignment vertical="center"/>
    </xf>
    <xf numFmtId="165" fontId="9" fillId="0" borderId="18" xfId="0" applyNumberFormat="1" applyFont="1" applyBorder="1" applyAlignment="1">
      <alignment/>
    </xf>
    <xf numFmtId="166" fontId="64" fillId="0" borderId="11" xfId="0" applyNumberFormat="1" applyFont="1" applyBorder="1" applyAlignment="1" quotePrefix="1">
      <alignment/>
    </xf>
    <xf numFmtId="179" fontId="64" fillId="0" borderId="11" xfId="0" applyNumberFormat="1" applyFont="1" applyBorder="1" applyAlignment="1">
      <alignment/>
    </xf>
    <xf numFmtId="3" fontId="9" fillId="0" borderId="20" xfId="0" applyNumberFormat="1" applyFont="1" applyBorder="1" applyAlignment="1">
      <alignment horizontal="center"/>
    </xf>
    <xf numFmtId="165" fontId="64" fillId="0" borderId="11" xfId="0" applyNumberFormat="1" applyFont="1" applyBorder="1" applyAlignment="1" quotePrefix="1">
      <alignment/>
    </xf>
    <xf numFmtId="165" fontId="64" fillId="0" borderId="11" xfId="0" applyNumberFormat="1" applyFont="1" applyBorder="1" applyAlignment="1">
      <alignment/>
    </xf>
    <xf numFmtId="0" fontId="64" fillId="0" borderId="11" xfId="0" applyNumberFormat="1" applyFont="1" applyBorder="1" applyAlignment="1">
      <alignment horizontal="right"/>
    </xf>
    <xf numFmtId="166" fontId="64" fillId="0" borderId="13" xfId="0" applyNumberFormat="1" applyFont="1" applyBorder="1" applyAlignment="1">
      <alignment/>
    </xf>
    <xf numFmtId="164" fontId="110" fillId="0" borderId="0" xfId="0" applyNumberFormat="1" applyFont="1" applyAlignment="1">
      <alignment/>
    </xf>
    <xf numFmtId="164" fontId="57" fillId="0" borderId="11" xfId="0" applyNumberFormat="1" applyFont="1" applyFill="1" applyBorder="1" applyAlignment="1">
      <alignment vertical="center"/>
    </xf>
    <xf numFmtId="164" fontId="115" fillId="0" borderId="11" xfId="0" applyNumberFormat="1" applyFont="1" applyFill="1" applyBorder="1" applyAlignment="1">
      <alignment/>
    </xf>
    <xf numFmtId="165" fontId="41" fillId="0" borderId="11" xfId="0" applyNumberFormat="1" applyFont="1" applyBorder="1" applyAlignment="1">
      <alignment/>
    </xf>
    <xf numFmtId="189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165" fontId="5" fillId="0" borderId="11" xfId="0" applyNumberFormat="1" applyFont="1" applyBorder="1" applyAlignment="1">
      <alignment/>
    </xf>
    <xf numFmtId="190" fontId="10" fillId="0" borderId="11" xfId="0" applyNumberFormat="1" applyFont="1" applyBorder="1" applyAlignment="1">
      <alignment/>
    </xf>
    <xf numFmtId="171" fontId="10" fillId="0" borderId="19" xfId="0" applyNumberFormat="1" applyFont="1" applyBorder="1" applyAlignment="1">
      <alignment/>
    </xf>
    <xf numFmtId="165" fontId="10" fillId="0" borderId="11" xfId="0" applyNumberFormat="1" applyFont="1" applyFill="1" applyBorder="1" applyAlignment="1">
      <alignment/>
    </xf>
    <xf numFmtId="165" fontId="7" fillId="0" borderId="18" xfId="0" applyNumberFormat="1" applyFont="1" applyBorder="1" applyAlignment="1">
      <alignment/>
    </xf>
    <xf numFmtId="165" fontId="7" fillId="0" borderId="21" xfId="0" applyNumberFormat="1" applyFont="1" applyBorder="1" applyAlignment="1">
      <alignment/>
    </xf>
    <xf numFmtId="171" fontId="14" fillId="0" borderId="11" xfId="0" applyNumberFormat="1" applyFont="1" applyBorder="1" applyAlignment="1">
      <alignment/>
    </xf>
    <xf numFmtId="3" fontId="41" fillId="0" borderId="13" xfId="0" applyNumberFormat="1" applyFont="1" applyBorder="1" applyAlignment="1">
      <alignment/>
    </xf>
    <xf numFmtId="166" fontId="47" fillId="0" borderId="11" xfId="0" applyNumberFormat="1" applyFont="1" applyBorder="1" applyAlignment="1">
      <alignment/>
    </xf>
    <xf numFmtId="166" fontId="60" fillId="0" borderId="11" xfId="0" applyNumberFormat="1" applyFont="1" applyBorder="1" applyAlignment="1">
      <alignment/>
    </xf>
    <xf numFmtId="171" fontId="116" fillId="0" borderId="13" xfId="0" applyNumberFormat="1" applyFont="1" applyBorder="1" applyAlignment="1">
      <alignment/>
    </xf>
    <xf numFmtId="165" fontId="10" fillId="0" borderId="19" xfId="0" applyNumberFormat="1" applyFont="1" applyFill="1" applyBorder="1" applyAlignment="1">
      <alignment/>
    </xf>
    <xf numFmtId="165" fontId="53" fillId="0" borderId="11" xfId="0" applyNumberFormat="1" applyFont="1" applyFill="1" applyBorder="1" applyAlignment="1">
      <alignment/>
    </xf>
    <xf numFmtId="165" fontId="62" fillId="0" borderId="11" xfId="0" applyNumberFormat="1" applyFont="1" applyFill="1" applyBorder="1" applyAlignment="1">
      <alignment/>
    </xf>
    <xf numFmtId="165" fontId="10" fillId="0" borderId="0" xfId="0" applyNumberFormat="1" applyFont="1" applyBorder="1" applyAlignment="1" quotePrefix="1">
      <alignment/>
    </xf>
    <xf numFmtId="165" fontId="119" fillId="0" borderId="19" xfId="0" applyNumberFormat="1" applyFont="1" applyBorder="1" applyAlignment="1">
      <alignment/>
    </xf>
    <xf numFmtId="165" fontId="119" fillId="0" borderId="11" xfId="0" applyNumberFormat="1" applyFont="1" applyBorder="1" applyAlignment="1" quotePrefix="1">
      <alignment/>
    </xf>
    <xf numFmtId="165" fontId="119" fillId="0" borderId="0" xfId="0" applyNumberFormat="1" applyFont="1" applyBorder="1" applyAlignment="1" quotePrefix="1">
      <alignment/>
    </xf>
    <xf numFmtId="165" fontId="10" fillId="0" borderId="15" xfId="0" applyNumberFormat="1" applyFont="1" applyBorder="1" applyAlignment="1">
      <alignment/>
    </xf>
    <xf numFmtId="165" fontId="119" fillId="0" borderId="11" xfId="0" applyNumberFormat="1" applyFont="1" applyBorder="1" applyAlignment="1">
      <alignment/>
    </xf>
    <xf numFmtId="165" fontId="15" fillId="0" borderId="11" xfId="0" applyNumberFormat="1" applyFont="1" applyBorder="1" applyAlignment="1" quotePrefix="1">
      <alignment/>
    </xf>
    <xf numFmtId="165" fontId="15" fillId="0" borderId="11" xfId="0" applyNumberFormat="1" applyFont="1" applyBorder="1" applyAlignment="1">
      <alignment/>
    </xf>
    <xf numFmtId="181" fontId="15" fillId="0" borderId="11" xfId="0" applyNumberFormat="1" applyFont="1" applyBorder="1" applyAlignment="1" quotePrefix="1">
      <alignment horizontal="center"/>
    </xf>
    <xf numFmtId="165" fontId="15" fillId="0" borderId="11" xfId="0" applyNumberFormat="1" applyFont="1" applyBorder="1" applyAlignment="1" quotePrefix="1">
      <alignment/>
    </xf>
    <xf numFmtId="181" fontId="15" fillId="0" borderId="11" xfId="0" applyNumberFormat="1" applyFont="1" applyBorder="1" applyAlignment="1" quotePrefix="1">
      <alignment horizontal="center"/>
    </xf>
    <xf numFmtId="165" fontId="15" fillId="0" borderId="13" xfId="0" applyNumberFormat="1" applyFont="1" applyBorder="1" applyAlignment="1" quotePrefix="1">
      <alignment/>
    </xf>
    <xf numFmtId="165" fontId="15" fillId="0" borderId="11" xfId="0" applyNumberFormat="1" applyFont="1" applyBorder="1" applyAlignment="1">
      <alignment/>
    </xf>
    <xf numFmtId="165" fontId="15" fillId="0" borderId="11" xfId="0" applyNumberFormat="1" applyFont="1" applyBorder="1" applyAlignment="1" quotePrefix="1">
      <alignment horizontal="right"/>
    </xf>
    <xf numFmtId="165" fontId="15" fillId="0" borderId="13" xfId="0" applyNumberFormat="1" applyFont="1" applyBorder="1" applyAlignment="1">
      <alignment/>
    </xf>
    <xf numFmtId="165" fontId="15" fillId="0" borderId="13" xfId="0" applyNumberFormat="1" applyFont="1" applyBorder="1" applyAlignment="1" quotePrefix="1">
      <alignment horizontal="right"/>
    </xf>
    <xf numFmtId="3" fontId="11" fillId="0" borderId="0" xfId="0" applyNumberFormat="1" applyFont="1" applyAlignment="1">
      <alignment/>
    </xf>
    <xf numFmtId="180" fontId="119" fillId="0" borderId="19" xfId="0" applyNumberFormat="1" applyFont="1" applyBorder="1" applyAlignment="1" quotePrefix="1">
      <alignment/>
    </xf>
    <xf numFmtId="166" fontId="10" fillId="0" borderId="11" xfId="0" applyNumberFormat="1" applyFont="1" applyFill="1" applyBorder="1" applyAlignment="1" quotePrefix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3" fontId="13" fillId="0" borderId="21" xfId="0" applyNumberFormat="1" applyFont="1" applyBorder="1" applyAlignment="1">
      <alignment horizontal="center" vertical="center"/>
    </xf>
    <xf numFmtId="167" fontId="5" fillId="0" borderId="11" xfId="0" applyNumberFormat="1" applyFont="1" applyBorder="1" applyAlignment="1">
      <alignment vertical="center"/>
    </xf>
    <xf numFmtId="167" fontId="5" fillId="0" borderId="11" xfId="0" applyNumberFormat="1" applyFont="1" applyBorder="1" applyAlignment="1">
      <alignment/>
    </xf>
    <xf numFmtId="167" fontId="5" fillId="0" borderId="11" xfId="0" applyNumberFormat="1" applyFont="1" applyBorder="1" applyAlignment="1">
      <alignment/>
    </xf>
    <xf numFmtId="167" fontId="5" fillId="0" borderId="14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horizontal="center" vertical="center"/>
    </xf>
    <xf numFmtId="172" fontId="14" fillId="0" borderId="19" xfId="0" applyNumberFormat="1" applyFont="1" applyBorder="1" applyAlignment="1">
      <alignment/>
    </xf>
    <xf numFmtId="165" fontId="14" fillId="0" borderId="14" xfId="0" applyNumberFormat="1" applyFont="1" applyBorder="1" applyAlignment="1">
      <alignment/>
    </xf>
    <xf numFmtId="3" fontId="13" fillId="0" borderId="21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/>
    </xf>
    <xf numFmtId="166" fontId="14" fillId="0" borderId="19" xfId="0" applyNumberFormat="1" applyFont="1" applyFill="1" applyBorder="1" applyAlignment="1" quotePrefix="1">
      <alignment/>
    </xf>
    <xf numFmtId="0" fontId="12" fillId="0" borderId="0" xfId="0" applyFont="1" applyAlignment="1" quotePrefix="1">
      <alignment horizontal="right" vertical="center" textRotation="180"/>
    </xf>
    <xf numFmtId="0" fontId="12" fillId="0" borderId="0" xfId="0" applyFont="1" applyAlignment="1">
      <alignment horizontal="right" vertical="center" textRotation="180"/>
    </xf>
    <xf numFmtId="0" fontId="20" fillId="0" borderId="2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2" fillId="0" borderId="0" xfId="0" applyFont="1" applyAlignment="1" quotePrefix="1">
      <alignment horizontal="center" vertical="center" textRotation="180"/>
    </xf>
    <xf numFmtId="0" fontId="0" fillId="0" borderId="0" xfId="0" applyFont="1" applyAlignment="1">
      <alignment horizontal="center" vertical="center" textRotation="180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vertical="center" textRotation="180"/>
    </xf>
    <xf numFmtId="0" fontId="12" fillId="0" borderId="0" xfId="0" applyFont="1" applyAlignment="1" quotePrefix="1">
      <alignment horizontal="left" vertical="center" textRotation="180"/>
    </xf>
    <xf numFmtId="0" fontId="0" fillId="0" borderId="0" xfId="0" applyAlignment="1">
      <alignment horizontal="left"/>
    </xf>
    <xf numFmtId="0" fontId="110" fillId="0" borderId="0" xfId="0" applyFont="1" applyAlignment="1" quotePrefix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0" fontId="55" fillId="0" borderId="22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/>
    </xf>
    <xf numFmtId="0" fontId="116" fillId="0" borderId="23" xfId="0" applyFont="1" applyBorder="1" applyAlignment="1">
      <alignment horizontal="center"/>
    </xf>
    <xf numFmtId="0" fontId="116" fillId="0" borderId="24" xfId="0" applyFont="1" applyBorder="1" applyAlignment="1">
      <alignment horizontal="center"/>
    </xf>
    <xf numFmtId="0" fontId="116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7" fillId="0" borderId="0" xfId="0" applyFont="1" applyAlignment="1" quotePrefix="1">
      <alignment horizontal="center" vertical="center" textRotation="180"/>
    </xf>
    <xf numFmtId="0" fontId="5" fillId="0" borderId="0" xfId="0" applyFont="1" applyAlignment="1" quotePrefix="1">
      <alignment horizontal="right" vertical="center" textRotation="180"/>
    </xf>
    <xf numFmtId="0" fontId="0" fillId="0" borderId="0" xfId="0" applyAlignment="1">
      <alignment horizontal="right" vertical="center" textRotation="180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0" xfId="0" applyFont="1" applyAlignment="1" quotePrefix="1">
      <alignment horizontal="center" vertical="center" textRotation="180"/>
    </xf>
    <xf numFmtId="0" fontId="4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19" fillId="0" borderId="0" xfId="0" applyFont="1" applyBorder="1" applyAlignment="1" quotePrefix="1">
      <alignment horizontal="center" vertical="center" textRotation="180"/>
    </xf>
    <xf numFmtId="3" fontId="42" fillId="0" borderId="21" xfId="0" applyNumberFormat="1" applyFont="1" applyBorder="1" applyAlignment="1">
      <alignment horizontal="center" vertical="center"/>
    </xf>
    <xf numFmtId="3" fontId="46" fillId="0" borderId="11" xfId="0" applyNumberFormat="1" applyFont="1" applyBorder="1" applyAlignment="1">
      <alignment vertical="center"/>
    </xf>
    <xf numFmtId="3" fontId="46" fillId="0" borderId="13" xfId="0" applyNumberFormat="1" applyFont="1" applyBorder="1" applyAlignment="1">
      <alignment vertical="center"/>
    </xf>
    <xf numFmtId="1" fontId="44" fillId="0" borderId="23" xfId="0" applyNumberFormat="1" applyFont="1" applyBorder="1" applyAlignment="1">
      <alignment horizontal="center"/>
    </xf>
    <xf numFmtId="1" fontId="44" fillId="0" borderId="24" xfId="0" applyNumberFormat="1" applyFont="1" applyBorder="1" applyAlignment="1">
      <alignment horizontal="center"/>
    </xf>
    <xf numFmtId="1" fontId="44" fillId="0" borderId="16" xfId="0" applyNumberFormat="1" applyFont="1" applyBorder="1" applyAlignment="1">
      <alignment horizontal="center"/>
    </xf>
    <xf numFmtId="3" fontId="17" fillId="0" borderId="12" xfId="0" applyNumberFormat="1" applyFont="1" applyBorder="1" applyAlignment="1">
      <alignment horizontal="center"/>
    </xf>
    <xf numFmtId="3" fontId="46" fillId="0" borderId="14" xfId="0" applyNumberFormat="1" applyFont="1" applyBorder="1" applyAlignment="1">
      <alignment horizontal="center"/>
    </xf>
    <xf numFmtId="3" fontId="44" fillId="0" borderId="23" xfId="0" applyNumberFormat="1" applyFont="1" applyBorder="1" applyAlignment="1">
      <alignment horizontal="center"/>
    </xf>
    <xf numFmtId="3" fontId="44" fillId="0" borderId="16" xfId="0" applyNumberFormat="1" applyFont="1" applyBorder="1" applyAlignment="1">
      <alignment horizontal="center"/>
    </xf>
    <xf numFmtId="1" fontId="42" fillId="0" borderId="20" xfId="0" applyNumberFormat="1" applyFont="1" applyBorder="1" applyAlignment="1">
      <alignment horizontal="center" vertical="center"/>
    </xf>
    <xf numFmtId="1" fontId="42" fillId="0" borderId="18" xfId="0" applyNumberFormat="1" applyFont="1" applyBorder="1" applyAlignment="1">
      <alignment horizontal="center" vertical="center"/>
    </xf>
    <xf numFmtId="1" fontId="46" fillId="0" borderId="12" xfId="0" applyNumberFormat="1" applyFont="1" applyBorder="1" applyAlignment="1">
      <alignment horizontal="center" vertical="center"/>
    </xf>
    <xf numFmtId="1" fontId="46" fillId="0" borderId="14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166" fontId="12" fillId="0" borderId="13" xfId="0" applyNumberFormat="1" applyFont="1" applyBorder="1" applyAlignment="1">
      <alignment horizontal="center"/>
    </xf>
    <xf numFmtId="166" fontId="8" fillId="0" borderId="23" xfId="0" applyNumberFormat="1" applyFont="1" applyBorder="1" applyAlignment="1">
      <alignment horizontal="center"/>
    </xf>
    <xf numFmtId="166" fontId="8" fillId="0" borderId="24" xfId="0" applyNumberFormat="1" applyFont="1" applyBorder="1" applyAlignment="1">
      <alignment horizontal="center"/>
    </xf>
    <xf numFmtId="166" fontId="8" fillId="0" borderId="16" xfId="0" applyNumberFormat="1" applyFont="1" applyBorder="1" applyAlignment="1">
      <alignment horizontal="center"/>
    </xf>
    <xf numFmtId="166" fontId="12" fillId="0" borderId="23" xfId="0" applyNumberFormat="1" applyFont="1" applyBorder="1" applyAlignment="1">
      <alignment horizontal="center"/>
    </xf>
    <xf numFmtId="166" fontId="12" fillId="0" borderId="16" xfId="0" applyNumberFormat="1" applyFont="1" applyBorder="1" applyAlignment="1">
      <alignment horizontal="center"/>
    </xf>
    <xf numFmtId="166" fontId="8" fillId="0" borderId="20" xfId="0" applyNumberFormat="1" applyFont="1" applyBorder="1" applyAlignment="1">
      <alignment horizontal="center" vertical="center"/>
    </xf>
    <xf numFmtId="166" fontId="8" fillId="0" borderId="18" xfId="0" applyNumberFormat="1" applyFont="1" applyBorder="1" applyAlignment="1">
      <alignment horizontal="center" vertical="center"/>
    </xf>
    <xf numFmtId="166" fontId="8" fillId="0" borderId="12" xfId="0" applyNumberFormat="1" applyFont="1" applyBorder="1" applyAlignment="1">
      <alignment horizontal="center" vertical="center"/>
    </xf>
    <xf numFmtId="166" fontId="8" fillId="0" borderId="14" xfId="0" applyNumberFormat="1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 wrapText="1"/>
    </xf>
    <xf numFmtId="3" fontId="46" fillId="0" borderId="11" xfId="0" applyNumberFormat="1" applyFont="1" applyBorder="1" applyAlignment="1">
      <alignment vertical="center" wrapText="1"/>
    </xf>
    <xf numFmtId="3" fontId="46" fillId="0" borderId="13" xfId="0" applyNumberFormat="1" applyFont="1" applyBorder="1" applyAlignment="1">
      <alignment vertical="center" wrapText="1"/>
    </xf>
    <xf numFmtId="0" fontId="42" fillId="0" borderId="23" xfId="0" applyNumberFormat="1" applyFont="1" applyBorder="1" applyAlignment="1">
      <alignment horizontal="center"/>
    </xf>
    <xf numFmtId="0" fontId="42" fillId="0" borderId="24" xfId="0" applyNumberFormat="1" applyFont="1" applyBorder="1" applyAlignment="1">
      <alignment horizontal="center"/>
    </xf>
    <xf numFmtId="0" fontId="42" fillId="0" borderId="16" xfId="0" applyNumberFormat="1" applyFont="1" applyBorder="1" applyAlignment="1">
      <alignment horizontal="center"/>
    </xf>
    <xf numFmtId="3" fontId="17" fillId="0" borderId="13" xfId="0" applyNumberFormat="1" applyFont="1" applyBorder="1" applyAlignment="1">
      <alignment horizontal="center"/>
    </xf>
    <xf numFmtId="3" fontId="42" fillId="0" borderId="23" xfId="0" applyNumberFormat="1" applyFont="1" applyBorder="1" applyAlignment="1">
      <alignment horizontal="center"/>
    </xf>
    <xf numFmtId="3" fontId="42" fillId="0" borderId="16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Line 6"/>
        <xdr:cNvSpPr>
          <a:spLocks/>
        </xdr:cNvSpPr>
      </xdr:nvSpPr>
      <xdr:spPr>
        <a:xfrm flipV="1">
          <a:off x="26479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" name="Line 7"/>
        <xdr:cNvSpPr>
          <a:spLocks/>
        </xdr:cNvSpPr>
      </xdr:nvSpPr>
      <xdr:spPr>
        <a:xfrm flipV="1">
          <a:off x="26479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" name="Line 8"/>
        <xdr:cNvSpPr>
          <a:spLocks/>
        </xdr:cNvSpPr>
      </xdr:nvSpPr>
      <xdr:spPr>
        <a:xfrm flipV="1">
          <a:off x="26479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" name="Line 30"/>
        <xdr:cNvSpPr>
          <a:spLocks/>
        </xdr:cNvSpPr>
      </xdr:nvSpPr>
      <xdr:spPr>
        <a:xfrm flipV="1">
          <a:off x="26479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" name="Line 31"/>
        <xdr:cNvSpPr>
          <a:spLocks/>
        </xdr:cNvSpPr>
      </xdr:nvSpPr>
      <xdr:spPr>
        <a:xfrm flipV="1">
          <a:off x="26479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" name="Line 32"/>
        <xdr:cNvSpPr>
          <a:spLocks/>
        </xdr:cNvSpPr>
      </xdr:nvSpPr>
      <xdr:spPr>
        <a:xfrm flipV="1">
          <a:off x="26479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2447925" y="447675"/>
          <a:ext cx="0" cy="5981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- 7 -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2447925" y="447675"/>
          <a:ext cx="0" cy="5981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- 7 -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3009900" y="428625"/>
          <a:ext cx="0" cy="5324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- 7 -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009900" y="428625"/>
          <a:ext cx="0" cy="5324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- 7 -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2657475" y="447675"/>
          <a:ext cx="0" cy="4933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- 7 -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2657475" y="447675"/>
          <a:ext cx="0" cy="4933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- 7 -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Trade%20Unit\cso%20publications\digest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IGEST2007\digest2007(EXP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vance copy"/>
      <sheetName val="Cover"/>
      <sheetName val="contents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Sheet1"/>
      <sheetName val="Sheet2"/>
      <sheetName val="Sheet3"/>
    </sheetNames>
    <sheetDataSet>
      <sheetData sheetId="10">
        <row r="7">
          <cell r="C7">
            <v>47638</v>
          </cell>
        </row>
        <row r="8">
          <cell r="C8">
            <v>17876</v>
          </cell>
        </row>
        <row r="19">
          <cell r="C19">
            <v>52</v>
          </cell>
        </row>
        <row r="20">
          <cell r="C20">
            <v>475</v>
          </cell>
        </row>
        <row r="25">
          <cell r="C25">
            <v>0</v>
          </cell>
        </row>
        <row r="26">
          <cell r="C26">
            <v>3</v>
          </cell>
        </row>
        <row r="27">
          <cell r="C27">
            <v>341</v>
          </cell>
        </row>
        <row r="28">
          <cell r="C28">
            <v>3739</v>
          </cell>
        </row>
      </sheetData>
      <sheetData sheetId="11">
        <row r="7">
          <cell r="C7">
            <v>140</v>
          </cell>
        </row>
        <row r="8">
          <cell r="C8">
            <v>24970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6"/>
      <sheetName val="Page17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95"/>
      <sheetName val="Page96"/>
      <sheetName val="Page97"/>
    </sheetNames>
    <sheetDataSet>
      <sheetData sheetId="7">
        <row r="7">
          <cell r="C7">
            <v>50487</v>
          </cell>
        </row>
        <row r="8">
          <cell r="C8">
            <v>17314</v>
          </cell>
        </row>
        <row r="19">
          <cell r="C19">
            <v>130</v>
          </cell>
        </row>
        <row r="20">
          <cell r="C20">
            <v>482</v>
          </cell>
        </row>
        <row r="25">
          <cell r="C25">
            <v>0</v>
          </cell>
        </row>
        <row r="26">
          <cell r="C26">
            <v>4</v>
          </cell>
        </row>
        <row r="27">
          <cell r="C27">
            <v>437</v>
          </cell>
        </row>
        <row r="28">
          <cell r="C28">
            <v>4089</v>
          </cell>
        </row>
      </sheetData>
      <sheetData sheetId="8">
        <row r="7">
          <cell r="C7">
            <v>146</v>
          </cell>
        </row>
        <row r="8">
          <cell r="C8">
            <v>27838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pane xSplit="1" ySplit="6" topLeftCell="B7" activePane="bottomRight" state="frozen"/>
      <selection pane="topLeft" activeCell="J17" sqref="J17"/>
      <selection pane="topRight" activeCell="J17" sqref="J17"/>
      <selection pane="bottomLeft" activeCell="J17" sqref="J17"/>
      <selection pane="bottomRight" activeCell="A8" sqref="A8"/>
    </sheetView>
  </sheetViews>
  <sheetFormatPr defaultColWidth="9.140625" defaultRowHeight="12.75"/>
  <cols>
    <col min="1" max="1" width="39.7109375" style="149" customWidth="1"/>
    <col min="2" max="11" width="9.7109375" style="149" customWidth="1"/>
    <col min="12" max="12" width="4.140625" style="149" customWidth="1"/>
    <col min="13" max="14" width="8.7109375" style="149" customWidth="1"/>
    <col min="15" max="16384" width="9.140625" style="149" customWidth="1"/>
  </cols>
  <sheetData>
    <row r="1" spans="1:12" ht="18" customHeight="1">
      <c r="A1" s="90" t="s">
        <v>375</v>
      </c>
      <c r="L1" s="644" t="s">
        <v>238</v>
      </c>
    </row>
    <row r="2" spans="4:12" ht="20.25" customHeight="1">
      <c r="D2" s="312"/>
      <c r="E2" s="311"/>
      <c r="F2" s="311"/>
      <c r="G2" s="311"/>
      <c r="I2" s="312"/>
      <c r="K2" s="312" t="s">
        <v>151</v>
      </c>
      <c r="L2" s="645"/>
    </row>
    <row r="3" spans="1:12" ht="24" customHeight="1">
      <c r="A3" s="150"/>
      <c r="B3" s="646">
        <v>2006</v>
      </c>
      <c r="C3" s="646" t="s">
        <v>415</v>
      </c>
      <c r="D3" s="648" t="s">
        <v>415</v>
      </c>
      <c r="E3" s="649"/>
      <c r="F3" s="649"/>
      <c r="G3" s="649"/>
      <c r="H3" s="650"/>
      <c r="I3" s="648" t="s">
        <v>373</v>
      </c>
      <c r="J3" s="649"/>
      <c r="K3" s="650"/>
      <c r="L3" s="645"/>
    </row>
    <row r="4" spans="1:12" ht="45" customHeight="1">
      <c r="A4" s="151" t="s">
        <v>9</v>
      </c>
      <c r="B4" s="647"/>
      <c r="C4" s="647"/>
      <c r="D4" s="128" t="s">
        <v>0</v>
      </c>
      <c r="E4" s="158" t="s">
        <v>152</v>
      </c>
      <c r="F4" s="447" t="s">
        <v>414</v>
      </c>
      <c r="G4" s="158" t="s">
        <v>155</v>
      </c>
      <c r="H4" s="113" t="s">
        <v>194</v>
      </c>
      <c r="I4" s="128" t="s">
        <v>0</v>
      </c>
      <c r="J4" s="158" t="s">
        <v>152</v>
      </c>
      <c r="K4" s="448" t="s">
        <v>414</v>
      </c>
      <c r="L4" s="645"/>
    </row>
    <row r="5" spans="1:12" ht="36" customHeight="1">
      <c r="A5" s="152" t="s">
        <v>4</v>
      </c>
      <c r="B5" s="253">
        <f>SUM(B6:B7)</f>
        <v>68966</v>
      </c>
      <c r="C5" s="253">
        <f>C6+C7</f>
        <v>64265</v>
      </c>
      <c r="D5" s="253">
        <f>D6+D7</f>
        <v>14242</v>
      </c>
      <c r="E5" s="253">
        <f>E6+E7</f>
        <v>15409</v>
      </c>
      <c r="F5" s="254">
        <f>SUM(D5:E5)</f>
        <v>29651</v>
      </c>
      <c r="G5" s="254">
        <f>G6+G7</f>
        <v>16161</v>
      </c>
      <c r="H5" s="254">
        <f>C5-SUM(F5:G5)</f>
        <v>18453</v>
      </c>
      <c r="I5" s="254">
        <f>I6+I7</f>
        <v>12924</v>
      </c>
      <c r="J5" s="254">
        <f>J6+J7</f>
        <v>13413</v>
      </c>
      <c r="K5" s="254">
        <f>SUM(I5:J5)</f>
        <v>26337</v>
      </c>
      <c r="L5" s="645"/>
    </row>
    <row r="6" spans="1:12" ht="36" customHeight="1">
      <c r="A6" s="153" t="s">
        <v>5</v>
      </c>
      <c r="B6" s="356">
        <v>47638</v>
      </c>
      <c r="C6" s="542">
        <v>50487</v>
      </c>
      <c r="D6" s="545">
        <v>10838</v>
      </c>
      <c r="E6" s="542">
        <v>11684</v>
      </c>
      <c r="F6" s="258">
        <f aca="true" t="shared" si="0" ref="F6:F16">SUM(D6:E6)</f>
        <v>22522</v>
      </c>
      <c r="G6" s="546">
        <v>13106</v>
      </c>
      <c r="H6" s="255">
        <f aca="true" t="shared" si="1" ref="H6:H16">C6-SUM(F6:G6)</f>
        <v>14859</v>
      </c>
      <c r="I6" s="255">
        <v>10281</v>
      </c>
      <c r="J6" s="255">
        <v>10396</v>
      </c>
      <c r="K6" s="449">
        <f aca="true" t="shared" si="2" ref="K6:K16">SUM(I6:J6)</f>
        <v>20677</v>
      </c>
      <c r="L6" s="645"/>
    </row>
    <row r="7" spans="1:12" ht="36" customHeight="1">
      <c r="A7" s="153" t="s">
        <v>158</v>
      </c>
      <c r="B7" s="356">
        <v>21328</v>
      </c>
      <c r="C7" s="542">
        <v>13778</v>
      </c>
      <c r="D7" s="545">
        <v>3404</v>
      </c>
      <c r="E7" s="542">
        <v>3725</v>
      </c>
      <c r="F7" s="258">
        <f t="shared" si="0"/>
        <v>7129</v>
      </c>
      <c r="G7" s="546">
        <v>3055</v>
      </c>
      <c r="H7" s="255">
        <f t="shared" si="1"/>
        <v>3594</v>
      </c>
      <c r="I7" s="255">
        <v>2643</v>
      </c>
      <c r="J7" s="255">
        <v>3017</v>
      </c>
      <c r="K7" s="449">
        <f t="shared" si="2"/>
        <v>5660</v>
      </c>
      <c r="L7" s="645"/>
    </row>
    <row r="8" spans="1:13" ht="36" customHeight="1">
      <c r="A8" s="152" t="s">
        <v>126</v>
      </c>
      <c r="B8" s="355">
        <v>5071</v>
      </c>
      <c r="C8" s="543">
        <v>5443</v>
      </c>
      <c r="D8" s="547">
        <v>1236</v>
      </c>
      <c r="E8" s="543">
        <v>1205</v>
      </c>
      <c r="F8" s="256">
        <f t="shared" si="0"/>
        <v>2441</v>
      </c>
      <c r="G8" s="548">
        <v>1419</v>
      </c>
      <c r="H8" s="256">
        <f t="shared" si="1"/>
        <v>1583</v>
      </c>
      <c r="I8" s="256">
        <v>1387</v>
      </c>
      <c r="J8" s="257">
        <v>2504</v>
      </c>
      <c r="K8" s="256">
        <f t="shared" si="2"/>
        <v>3891</v>
      </c>
      <c r="L8" s="645"/>
      <c r="M8" s="225"/>
    </row>
    <row r="9" spans="1:12" s="155" customFormat="1" ht="36" customHeight="1">
      <c r="A9" s="154" t="s">
        <v>6</v>
      </c>
      <c r="B9" s="257">
        <f>B5+B8</f>
        <v>74037</v>
      </c>
      <c r="C9" s="253">
        <f>C5+C8</f>
        <v>69708</v>
      </c>
      <c r="D9" s="580">
        <f>D5+D8</f>
        <v>15478</v>
      </c>
      <c r="E9" s="253">
        <f>E5+E8</f>
        <v>16614</v>
      </c>
      <c r="F9" s="254">
        <f t="shared" si="0"/>
        <v>32092</v>
      </c>
      <c r="G9" s="254">
        <f>G5+G8</f>
        <v>17580</v>
      </c>
      <c r="H9" s="253">
        <f t="shared" si="1"/>
        <v>20036</v>
      </c>
      <c r="I9" s="253">
        <f>I5+I8</f>
        <v>14311</v>
      </c>
      <c r="J9" s="253">
        <f>J5+J8</f>
        <v>15917</v>
      </c>
      <c r="K9" s="450">
        <f t="shared" si="2"/>
        <v>30228</v>
      </c>
      <c r="L9" s="645"/>
    </row>
    <row r="10" spans="1:12" s="155" customFormat="1" ht="15" customHeight="1">
      <c r="A10" s="153" t="s">
        <v>128</v>
      </c>
      <c r="B10" s="258"/>
      <c r="C10" s="258"/>
      <c r="D10" s="581"/>
      <c r="E10" s="255"/>
      <c r="F10" s="258"/>
      <c r="G10" s="255"/>
      <c r="H10" s="257"/>
      <c r="I10" s="257"/>
      <c r="J10" s="257"/>
      <c r="K10" s="450"/>
      <c r="L10" s="645"/>
    </row>
    <row r="11" spans="1:12" s="155" customFormat="1" ht="25.5" customHeight="1">
      <c r="A11" s="153" t="s">
        <v>287</v>
      </c>
      <c r="B11" s="241">
        <v>33610</v>
      </c>
      <c r="C11" s="241">
        <v>37840</v>
      </c>
      <c r="D11" s="581">
        <v>8163</v>
      </c>
      <c r="E11" s="255">
        <v>10344</v>
      </c>
      <c r="F11" s="258">
        <f t="shared" si="0"/>
        <v>18507</v>
      </c>
      <c r="G11" s="255">
        <v>9480</v>
      </c>
      <c r="H11" s="255">
        <f t="shared" si="1"/>
        <v>9853</v>
      </c>
      <c r="I11" s="255">
        <v>7693</v>
      </c>
      <c r="J11" s="255">
        <v>9022</v>
      </c>
      <c r="K11" s="449">
        <f t="shared" si="2"/>
        <v>16715</v>
      </c>
      <c r="L11" s="645"/>
    </row>
    <row r="12" spans="1:12" s="155" customFormat="1" ht="36" customHeight="1">
      <c r="A12" s="152" t="s">
        <v>190</v>
      </c>
      <c r="B12" s="354">
        <v>115502</v>
      </c>
      <c r="C12" s="544">
        <v>121037</v>
      </c>
      <c r="D12" s="549">
        <v>24371</v>
      </c>
      <c r="E12" s="544">
        <v>28708</v>
      </c>
      <c r="F12" s="257">
        <f t="shared" si="0"/>
        <v>53079</v>
      </c>
      <c r="G12" s="549">
        <v>31420</v>
      </c>
      <c r="H12" s="257">
        <f t="shared" si="1"/>
        <v>36538</v>
      </c>
      <c r="I12" s="257">
        <v>30776</v>
      </c>
      <c r="J12" s="257">
        <v>32072</v>
      </c>
      <c r="K12" s="450">
        <f t="shared" si="2"/>
        <v>62848</v>
      </c>
      <c r="L12" s="645"/>
    </row>
    <row r="13" spans="1:12" s="155" customFormat="1" ht="15.75" customHeight="1">
      <c r="A13" s="153" t="s">
        <v>128</v>
      </c>
      <c r="B13" s="257"/>
      <c r="C13" s="257"/>
      <c r="D13" s="582"/>
      <c r="E13" s="259"/>
      <c r="F13" s="257"/>
      <c r="G13" s="259"/>
      <c r="H13" s="257"/>
      <c r="I13" s="257"/>
      <c r="J13" s="257"/>
      <c r="K13" s="450"/>
      <c r="L13" s="645"/>
    </row>
    <row r="14" spans="1:12" s="155" customFormat="1" ht="26.25" customHeight="1">
      <c r="A14" s="153" t="s">
        <v>287</v>
      </c>
      <c r="B14" s="325">
        <v>19026</v>
      </c>
      <c r="C14" s="325">
        <v>21036</v>
      </c>
      <c r="D14" s="581">
        <v>4588</v>
      </c>
      <c r="E14" s="255">
        <v>5493</v>
      </c>
      <c r="F14" s="258">
        <f t="shared" si="0"/>
        <v>10081</v>
      </c>
      <c r="G14" s="255">
        <v>5823</v>
      </c>
      <c r="H14" s="255">
        <f t="shared" si="1"/>
        <v>5132</v>
      </c>
      <c r="I14" s="255">
        <v>5834</v>
      </c>
      <c r="J14" s="255">
        <v>4740</v>
      </c>
      <c r="K14" s="449">
        <f t="shared" si="2"/>
        <v>10574</v>
      </c>
      <c r="L14" s="645"/>
    </row>
    <row r="15" spans="1:12" s="155" customFormat="1" ht="36" customHeight="1">
      <c r="A15" s="156" t="s">
        <v>7</v>
      </c>
      <c r="B15" s="256">
        <f>B9+B12</f>
        <v>189539</v>
      </c>
      <c r="C15" s="376">
        <f>C9+C12</f>
        <v>190745</v>
      </c>
      <c r="D15" s="583">
        <f>D9+D12</f>
        <v>39849</v>
      </c>
      <c r="E15" s="260">
        <f>E9+E12</f>
        <v>45322</v>
      </c>
      <c r="F15" s="260">
        <f t="shared" si="0"/>
        <v>85171</v>
      </c>
      <c r="G15" s="260">
        <f>G9+G12</f>
        <v>49000</v>
      </c>
      <c r="H15" s="260">
        <f t="shared" si="1"/>
        <v>56574</v>
      </c>
      <c r="I15" s="260">
        <f>I9+I12</f>
        <v>45087</v>
      </c>
      <c r="J15" s="260">
        <f>J9+J12</f>
        <v>47989</v>
      </c>
      <c r="K15" s="260">
        <f t="shared" si="2"/>
        <v>93076</v>
      </c>
      <c r="L15" s="645"/>
    </row>
    <row r="16" spans="1:12" s="155" customFormat="1" ht="36" customHeight="1">
      <c r="A16" s="157" t="s">
        <v>8</v>
      </c>
      <c r="B16" s="256">
        <f>B9-B12</f>
        <v>-41465</v>
      </c>
      <c r="C16" s="376">
        <f>C9-C12</f>
        <v>-51329</v>
      </c>
      <c r="D16" s="583">
        <f>D9-D12</f>
        <v>-8893</v>
      </c>
      <c r="E16" s="260">
        <f>E9-E12</f>
        <v>-12094</v>
      </c>
      <c r="F16" s="260">
        <f t="shared" si="0"/>
        <v>-20987</v>
      </c>
      <c r="G16" s="260">
        <f>G9-G12</f>
        <v>-13840</v>
      </c>
      <c r="H16" s="256">
        <f t="shared" si="1"/>
        <v>-16502</v>
      </c>
      <c r="I16" s="256">
        <f>I9-I12</f>
        <v>-16465</v>
      </c>
      <c r="J16" s="256">
        <f>J9-J12</f>
        <v>-16155</v>
      </c>
      <c r="K16" s="256">
        <f t="shared" si="2"/>
        <v>-32620</v>
      </c>
      <c r="L16" s="645"/>
    </row>
    <row r="17" ht="18.75" customHeight="1">
      <c r="A17" s="263" t="s">
        <v>262</v>
      </c>
    </row>
    <row r="18" ht="15.75">
      <c r="A18" s="263" t="s">
        <v>250</v>
      </c>
    </row>
    <row r="19" ht="12.75">
      <c r="G19" s="326"/>
    </row>
  </sheetData>
  <sheetProtection/>
  <mergeCells count="5">
    <mergeCell ref="L1:L16"/>
    <mergeCell ref="B3:B4"/>
    <mergeCell ref="D3:H3"/>
    <mergeCell ref="C3:C4"/>
    <mergeCell ref="I3:K3"/>
  </mergeCells>
  <printOptions/>
  <pageMargins left="0.51" right="0.24" top="0.75" bottom="0" header="0.18" footer="0.28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pane xSplit="2" ySplit="4" topLeftCell="C1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9.140625" defaultRowHeight="12.75"/>
  <cols>
    <col min="1" max="1" width="6.421875" style="3" customWidth="1"/>
    <col min="2" max="2" width="29.57421875" style="3" customWidth="1"/>
    <col min="3" max="4" width="9.7109375" style="3" customWidth="1"/>
    <col min="5" max="12" width="9.7109375" style="103" customWidth="1"/>
    <col min="13" max="13" width="5.00390625" style="3" customWidth="1"/>
    <col min="14" max="14" width="10.421875" style="3" bestFit="1" customWidth="1"/>
    <col min="15" max="16384" width="9.140625" style="3" customWidth="1"/>
  </cols>
  <sheetData>
    <row r="1" spans="1:13" s="5" customFormat="1" ht="18" customHeight="1">
      <c r="A1" s="34" t="s">
        <v>404</v>
      </c>
      <c r="E1" s="146"/>
      <c r="F1" s="146"/>
      <c r="G1" s="146"/>
      <c r="H1" s="146"/>
      <c r="I1" s="146"/>
      <c r="J1" s="146"/>
      <c r="K1" s="146"/>
      <c r="L1" s="146"/>
      <c r="M1" s="651" t="s">
        <v>412</v>
      </c>
    </row>
    <row r="2" spans="1:13" ht="12.75" customHeight="1">
      <c r="A2" s="12"/>
      <c r="E2" s="58"/>
      <c r="F2" s="291"/>
      <c r="G2" s="291"/>
      <c r="H2" s="291"/>
      <c r="J2" s="292"/>
      <c r="K2" s="292"/>
      <c r="L2" s="491" t="s">
        <v>127</v>
      </c>
      <c r="M2" s="651"/>
    </row>
    <row r="3" spans="1:13" ht="15.75" customHeight="1">
      <c r="A3" s="675" t="s">
        <v>10</v>
      </c>
      <c r="B3" s="676"/>
      <c r="C3" s="659">
        <v>2006</v>
      </c>
      <c r="D3" s="659" t="s">
        <v>417</v>
      </c>
      <c r="E3" s="661" t="s">
        <v>254</v>
      </c>
      <c r="F3" s="662"/>
      <c r="G3" s="662"/>
      <c r="H3" s="662"/>
      <c r="I3" s="663"/>
      <c r="J3" s="661" t="s">
        <v>377</v>
      </c>
      <c r="K3" s="662"/>
      <c r="L3" s="663"/>
      <c r="M3" s="651"/>
    </row>
    <row r="4" spans="1:13" ht="13.5" customHeight="1">
      <c r="A4" s="677"/>
      <c r="B4" s="678"/>
      <c r="C4" s="679"/>
      <c r="D4" s="679"/>
      <c r="E4" s="41" t="s">
        <v>0</v>
      </c>
      <c r="F4" s="41" t="s">
        <v>152</v>
      </c>
      <c r="G4" s="485" t="s">
        <v>414</v>
      </c>
      <c r="H4" s="41" t="s">
        <v>155</v>
      </c>
      <c r="I4" s="41" t="s">
        <v>194</v>
      </c>
      <c r="J4" s="41" t="s">
        <v>0</v>
      </c>
      <c r="K4" s="41" t="s">
        <v>152</v>
      </c>
      <c r="L4" s="485" t="s">
        <v>414</v>
      </c>
      <c r="M4" s="651"/>
    </row>
    <row r="5" spans="1:13" ht="11.25" customHeight="1">
      <c r="A5" s="22"/>
      <c r="B5" s="168" t="s">
        <v>205</v>
      </c>
      <c r="C5" s="405">
        <f>C6+C19+C29+C41+C45</f>
        <v>68966</v>
      </c>
      <c r="D5" s="405">
        <f>D6+D19+D29+D41+D45</f>
        <v>64265</v>
      </c>
      <c r="E5" s="406">
        <f>E6+E19+E29+E41+E45</f>
        <v>14242</v>
      </c>
      <c r="F5" s="406">
        <f>F6+F19+F29+F41+F45</f>
        <v>15409</v>
      </c>
      <c r="G5" s="406">
        <f>SUM(E5:F5)</f>
        <v>29651</v>
      </c>
      <c r="H5" s="406">
        <f>H6+H19+H29+H41+H45</f>
        <v>16161</v>
      </c>
      <c r="I5" s="584">
        <f>D5-SUM(G5:H5)</f>
        <v>18453</v>
      </c>
      <c r="J5" s="406">
        <f>J6+J19+J29+J41+J45</f>
        <v>12924</v>
      </c>
      <c r="K5" s="406">
        <f>K6+K19+K29+K41+K45</f>
        <v>13413</v>
      </c>
      <c r="L5" s="406">
        <f>L6+L19+L29+L41+L45</f>
        <v>26337</v>
      </c>
      <c r="M5" s="651"/>
    </row>
    <row r="6" spans="1:13" ht="12" customHeight="1">
      <c r="A6" s="279" t="s">
        <v>161</v>
      </c>
      <c r="B6" s="280"/>
      <c r="C6" s="281">
        <v>42586</v>
      </c>
      <c r="D6" s="568">
        <v>44238</v>
      </c>
      <c r="E6" s="568">
        <v>9467</v>
      </c>
      <c r="F6" s="568">
        <v>9930</v>
      </c>
      <c r="G6" s="235">
        <f aca="true" t="shared" si="0" ref="G6:G48">SUM(E6:F6)</f>
        <v>19397</v>
      </c>
      <c r="H6" s="568">
        <v>11354</v>
      </c>
      <c r="I6" s="261">
        <f aca="true" t="shared" si="1" ref="I6:I48">D6-SUM(G6:H6)</f>
        <v>13487</v>
      </c>
      <c r="J6" s="235">
        <v>9207</v>
      </c>
      <c r="K6" s="235">
        <v>8902</v>
      </c>
      <c r="L6" s="261">
        <f>SUM(J6:K6)</f>
        <v>18109</v>
      </c>
      <c r="M6" s="651"/>
    </row>
    <row r="7" spans="1:13" ht="10.5" customHeight="1">
      <c r="A7" s="279"/>
      <c r="B7" s="280" t="s">
        <v>42</v>
      </c>
      <c r="C7" s="282">
        <v>138</v>
      </c>
      <c r="D7" s="569">
        <v>199</v>
      </c>
      <c r="E7" s="569">
        <v>37</v>
      </c>
      <c r="F7" s="569">
        <v>56</v>
      </c>
      <c r="G7" s="100">
        <f t="shared" si="0"/>
        <v>93</v>
      </c>
      <c r="H7" s="569">
        <v>60</v>
      </c>
      <c r="I7" s="43">
        <f t="shared" si="1"/>
        <v>46</v>
      </c>
      <c r="J7" s="92">
        <v>38</v>
      </c>
      <c r="K7" s="92">
        <v>59</v>
      </c>
      <c r="L7" s="51">
        <f aca="true" t="shared" si="2" ref="L7:L48">SUM(J7:K7)</f>
        <v>97</v>
      </c>
      <c r="M7" s="651"/>
    </row>
    <row r="8" spans="1:13" ht="10.5" customHeight="1">
      <c r="A8" s="284"/>
      <c r="B8" s="280" t="s">
        <v>11</v>
      </c>
      <c r="C8" s="282">
        <v>1851</v>
      </c>
      <c r="D8" s="569">
        <v>2077</v>
      </c>
      <c r="E8" s="569">
        <v>472</v>
      </c>
      <c r="F8" s="569">
        <v>545</v>
      </c>
      <c r="G8" s="100">
        <f t="shared" si="0"/>
        <v>1017</v>
      </c>
      <c r="H8" s="569">
        <v>475</v>
      </c>
      <c r="I8" s="43">
        <f t="shared" si="1"/>
        <v>585</v>
      </c>
      <c r="J8" s="92">
        <v>417</v>
      </c>
      <c r="K8" s="92">
        <v>492</v>
      </c>
      <c r="L8" s="51">
        <f t="shared" si="2"/>
        <v>909</v>
      </c>
      <c r="M8" s="651"/>
    </row>
    <row r="9" spans="1:13" ht="10.5" customHeight="1">
      <c r="A9" s="284"/>
      <c r="B9" s="280" t="s">
        <v>12</v>
      </c>
      <c r="C9" s="282">
        <v>8704</v>
      </c>
      <c r="D9" s="569">
        <v>8889</v>
      </c>
      <c r="E9" s="569">
        <v>1855</v>
      </c>
      <c r="F9" s="569">
        <v>2537</v>
      </c>
      <c r="G9" s="100">
        <f t="shared" si="0"/>
        <v>4392</v>
      </c>
      <c r="H9" s="569">
        <v>1968</v>
      </c>
      <c r="I9" s="43">
        <f t="shared" si="1"/>
        <v>2529</v>
      </c>
      <c r="J9" s="92">
        <v>1924</v>
      </c>
      <c r="K9" s="92">
        <v>2299</v>
      </c>
      <c r="L9" s="51">
        <f t="shared" si="2"/>
        <v>4223</v>
      </c>
      <c r="M9" s="651"/>
    </row>
    <row r="10" spans="1:13" ht="10.5" customHeight="1">
      <c r="A10" s="284"/>
      <c r="B10" s="280" t="s">
        <v>13</v>
      </c>
      <c r="C10" s="282">
        <v>1295</v>
      </c>
      <c r="D10" s="569">
        <v>1697</v>
      </c>
      <c r="E10" s="569">
        <v>337</v>
      </c>
      <c r="F10" s="569">
        <v>460</v>
      </c>
      <c r="G10" s="100">
        <f t="shared" si="0"/>
        <v>797</v>
      </c>
      <c r="H10" s="569">
        <v>464</v>
      </c>
      <c r="I10" s="43">
        <f t="shared" si="1"/>
        <v>436</v>
      </c>
      <c r="J10" s="92">
        <v>461</v>
      </c>
      <c r="K10" s="92">
        <v>512</v>
      </c>
      <c r="L10" s="51">
        <f t="shared" si="2"/>
        <v>973</v>
      </c>
      <c r="M10" s="651"/>
    </row>
    <row r="11" spans="1:13" ht="10.5" customHeight="1">
      <c r="A11" s="284"/>
      <c r="B11" s="280" t="s">
        <v>14</v>
      </c>
      <c r="C11" s="282">
        <v>2754</v>
      </c>
      <c r="D11" s="569">
        <v>3568</v>
      </c>
      <c r="E11" s="569">
        <v>754</v>
      </c>
      <c r="F11" s="569">
        <v>895</v>
      </c>
      <c r="G11" s="100">
        <f t="shared" si="0"/>
        <v>1649</v>
      </c>
      <c r="H11" s="569">
        <v>949</v>
      </c>
      <c r="I11" s="43">
        <f t="shared" si="1"/>
        <v>970</v>
      </c>
      <c r="J11" s="92">
        <v>689</v>
      </c>
      <c r="K11" s="92">
        <v>645</v>
      </c>
      <c r="L11" s="51">
        <f t="shared" si="2"/>
        <v>1334</v>
      </c>
      <c r="M11" s="651"/>
    </row>
    <row r="12" spans="1:13" ht="10.5" customHeight="1">
      <c r="A12" s="284"/>
      <c r="B12" s="280" t="s">
        <v>15</v>
      </c>
      <c r="C12" s="282">
        <v>870</v>
      </c>
      <c r="D12" s="569">
        <v>1091</v>
      </c>
      <c r="E12" s="569">
        <v>218</v>
      </c>
      <c r="F12" s="569">
        <v>264</v>
      </c>
      <c r="G12" s="100">
        <f t="shared" si="0"/>
        <v>482</v>
      </c>
      <c r="H12" s="569">
        <v>232</v>
      </c>
      <c r="I12" s="43">
        <f t="shared" si="1"/>
        <v>377</v>
      </c>
      <c r="J12" s="92">
        <v>229</v>
      </c>
      <c r="K12" s="92">
        <v>167</v>
      </c>
      <c r="L12" s="51">
        <f t="shared" si="2"/>
        <v>396</v>
      </c>
      <c r="M12" s="651"/>
    </row>
    <row r="13" spans="1:13" ht="10.5" customHeight="1">
      <c r="A13" s="284"/>
      <c r="B13" s="280" t="s">
        <v>16</v>
      </c>
      <c r="C13" s="282">
        <v>187</v>
      </c>
      <c r="D13" s="569">
        <v>732</v>
      </c>
      <c r="E13" s="569">
        <v>500</v>
      </c>
      <c r="F13" s="585">
        <v>69</v>
      </c>
      <c r="G13" s="100">
        <f t="shared" si="0"/>
        <v>569</v>
      </c>
      <c r="H13" s="569">
        <v>57</v>
      </c>
      <c r="I13" s="43">
        <f t="shared" si="1"/>
        <v>106</v>
      </c>
      <c r="J13" s="92">
        <v>40</v>
      </c>
      <c r="K13" s="92">
        <v>93</v>
      </c>
      <c r="L13" s="51">
        <f t="shared" si="2"/>
        <v>133</v>
      </c>
      <c r="M13" s="651"/>
    </row>
    <row r="14" spans="1:13" ht="10.5" customHeight="1">
      <c r="A14" s="284"/>
      <c r="B14" s="280" t="s">
        <v>19</v>
      </c>
      <c r="C14" s="282">
        <v>2447</v>
      </c>
      <c r="D14" s="569">
        <v>2048</v>
      </c>
      <c r="E14" s="569">
        <v>449</v>
      </c>
      <c r="F14" s="569">
        <v>547</v>
      </c>
      <c r="G14" s="100">
        <f t="shared" si="0"/>
        <v>996</v>
      </c>
      <c r="H14" s="569">
        <v>454</v>
      </c>
      <c r="I14" s="43">
        <f t="shared" si="1"/>
        <v>598</v>
      </c>
      <c r="J14" s="92">
        <v>424</v>
      </c>
      <c r="K14" s="92">
        <v>468</v>
      </c>
      <c r="L14" s="51">
        <f t="shared" si="2"/>
        <v>892</v>
      </c>
      <c r="M14" s="651"/>
    </row>
    <row r="15" spans="1:13" ht="10.5" customHeight="1">
      <c r="A15" s="284"/>
      <c r="B15" s="280" t="s">
        <v>27</v>
      </c>
      <c r="C15" s="282">
        <v>128</v>
      </c>
      <c r="D15" s="569">
        <v>16</v>
      </c>
      <c r="E15" s="569">
        <v>4</v>
      </c>
      <c r="F15" s="569">
        <v>4</v>
      </c>
      <c r="G15" s="100">
        <f t="shared" si="0"/>
        <v>8</v>
      </c>
      <c r="H15" s="569">
        <v>4</v>
      </c>
      <c r="I15" s="43">
        <f t="shared" si="1"/>
        <v>4</v>
      </c>
      <c r="J15" s="92">
        <v>3</v>
      </c>
      <c r="K15" s="92">
        <v>9</v>
      </c>
      <c r="L15" s="51">
        <f t="shared" si="2"/>
        <v>12</v>
      </c>
      <c r="M15" s="651"/>
    </row>
    <row r="16" spans="1:13" ht="10.5" customHeight="1">
      <c r="A16" s="284"/>
      <c r="B16" s="280" t="s">
        <v>32</v>
      </c>
      <c r="C16" s="282">
        <v>662</v>
      </c>
      <c r="D16" s="569">
        <v>833</v>
      </c>
      <c r="E16" s="569">
        <v>187</v>
      </c>
      <c r="F16" s="569">
        <v>248</v>
      </c>
      <c r="G16" s="100">
        <f t="shared" si="0"/>
        <v>435</v>
      </c>
      <c r="H16" s="569">
        <v>201</v>
      </c>
      <c r="I16" s="43">
        <f t="shared" si="1"/>
        <v>197</v>
      </c>
      <c r="J16" s="92">
        <v>227</v>
      </c>
      <c r="K16" s="92">
        <v>230</v>
      </c>
      <c r="L16" s="51">
        <f t="shared" si="2"/>
        <v>457</v>
      </c>
      <c r="M16" s="651"/>
    </row>
    <row r="17" spans="1:13" ht="10.5" customHeight="1">
      <c r="A17" s="284"/>
      <c r="B17" s="280" t="s">
        <v>18</v>
      </c>
      <c r="C17" s="282">
        <v>22362</v>
      </c>
      <c r="D17" s="569">
        <v>21924</v>
      </c>
      <c r="E17" s="569">
        <v>4276</v>
      </c>
      <c r="F17" s="569">
        <v>4043</v>
      </c>
      <c r="G17" s="100">
        <f t="shared" si="0"/>
        <v>8319</v>
      </c>
      <c r="H17" s="569">
        <v>6259</v>
      </c>
      <c r="I17" s="43">
        <f t="shared" si="1"/>
        <v>7346</v>
      </c>
      <c r="J17" s="92">
        <v>4513</v>
      </c>
      <c r="K17" s="92">
        <v>3630</v>
      </c>
      <c r="L17" s="51">
        <f t="shared" si="2"/>
        <v>8143</v>
      </c>
      <c r="M17" s="651"/>
    </row>
    <row r="18" spans="1:13" ht="10.5" customHeight="1">
      <c r="A18" s="284"/>
      <c r="B18" s="285" t="s">
        <v>20</v>
      </c>
      <c r="C18" s="282">
        <f>C6-SUM(C7:C17)</f>
        <v>1188</v>
      </c>
      <c r="D18" s="283">
        <f>D6-SUM(D7:D17)</f>
        <v>1164</v>
      </c>
      <c r="E18" s="283">
        <f>E6-SUM(E7:E17)</f>
        <v>378</v>
      </c>
      <c r="F18" s="283">
        <f>F6-SUM(F7:F17)</f>
        <v>262</v>
      </c>
      <c r="G18" s="100">
        <f t="shared" si="0"/>
        <v>640</v>
      </c>
      <c r="H18" s="283">
        <f>H6-SUM(H7:H17)</f>
        <v>231</v>
      </c>
      <c r="I18" s="286">
        <f t="shared" si="1"/>
        <v>293</v>
      </c>
      <c r="J18" s="283">
        <f>J6-SUM(J7:J17)</f>
        <v>242</v>
      </c>
      <c r="K18" s="283">
        <f>K6-SUM(K7:K17)</f>
        <v>298</v>
      </c>
      <c r="L18" s="51">
        <f t="shared" si="2"/>
        <v>540</v>
      </c>
      <c r="M18" s="651"/>
    </row>
    <row r="19" spans="1:13" ht="12.75" customHeight="1">
      <c r="A19" s="279" t="s">
        <v>162</v>
      </c>
      <c r="B19" s="285"/>
      <c r="C19" s="281">
        <v>11507</v>
      </c>
      <c r="D19" s="568">
        <v>4933</v>
      </c>
      <c r="E19" s="568">
        <v>1281</v>
      </c>
      <c r="F19" s="568">
        <v>1479</v>
      </c>
      <c r="G19" s="235">
        <f t="shared" si="0"/>
        <v>2760</v>
      </c>
      <c r="H19" s="568">
        <v>1071</v>
      </c>
      <c r="I19" s="261">
        <f t="shared" si="1"/>
        <v>1102</v>
      </c>
      <c r="J19" s="235">
        <v>794</v>
      </c>
      <c r="K19" s="235">
        <v>939</v>
      </c>
      <c r="L19" s="261">
        <f t="shared" si="2"/>
        <v>1733</v>
      </c>
      <c r="M19" s="651"/>
    </row>
    <row r="20" spans="1:13" ht="12.75" customHeight="1">
      <c r="A20" s="279"/>
      <c r="B20" s="285" t="s">
        <v>200</v>
      </c>
      <c r="C20" s="282">
        <v>166</v>
      </c>
      <c r="D20" s="569">
        <v>133</v>
      </c>
      <c r="E20" s="569">
        <v>27</v>
      </c>
      <c r="F20" s="569">
        <v>35</v>
      </c>
      <c r="G20" s="100">
        <f t="shared" si="0"/>
        <v>62</v>
      </c>
      <c r="H20" s="569">
        <v>48</v>
      </c>
      <c r="I20" s="43">
        <f t="shared" si="1"/>
        <v>23</v>
      </c>
      <c r="J20" s="92">
        <v>79</v>
      </c>
      <c r="K20" s="92">
        <v>55</v>
      </c>
      <c r="L20" s="51">
        <f t="shared" si="2"/>
        <v>134</v>
      </c>
      <c r="M20" s="651"/>
    </row>
    <row r="21" spans="1:13" ht="15" customHeight="1">
      <c r="A21" s="284"/>
      <c r="B21" s="285" t="s">
        <v>273</v>
      </c>
      <c r="C21" s="282">
        <v>225</v>
      </c>
      <c r="D21" s="569">
        <v>266</v>
      </c>
      <c r="E21" s="569">
        <v>37</v>
      </c>
      <c r="F21" s="569">
        <v>111</v>
      </c>
      <c r="G21" s="100">
        <f t="shared" si="0"/>
        <v>148</v>
      </c>
      <c r="H21" s="569">
        <v>44</v>
      </c>
      <c r="I21" s="43">
        <f t="shared" si="1"/>
        <v>74</v>
      </c>
      <c r="J21" s="92">
        <v>34</v>
      </c>
      <c r="K21" s="92">
        <v>34</v>
      </c>
      <c r="L21" s="51">
        <f t="shared" si="2"/>
        <v>68</v>
      </c>
      <c r="M21" s="651"/>
    </row>
    <row r="22" spans="1:13" ht="13.5" customHeight="1">
      <c r="A22" s="284"/>
      <c r="B22" s="285" t="s">
        <v>23</v>
      </c>
      <c r="C22" s="282">
        <v>382</v>
      </c>
      <c r="D22" s="569">
        <v>332</v>
      </c>
      <c r="E22" s="569">
        <v>79</v>
      </c>
      <c r="F22" s="569">
        <v>113</v>
      </c>
      <c r="G22" s="100">
        <f t="shared" si="0"/>
        <v>192</v>
      </c>
      <c r="H22" s="569">
        <v>60</v>
      </c>
      <c r="I22" s="43">
        <f t="shared" si="1"/>
        <v>80</v>
      </c>
      <c r="J22" s="92">
        <v>84</v>
      </c>
      <c r="K22" s="92">
        <v>134</v>
      </c>
      <c r="L22" s="51">
        <f t="shared" si="2"/>
        <v>218</v>
      </c>
      <c r="M22" s="651"/>
    </row>
    <row r="23" spans="1:13" ht="12.75" customHeight="1">
      <c r="A23" s="284"/>
      <c r="B23" s="285" t="s">
        <v>31</v>
      </c>
      <c r="C23" s="282">
        <v>541</v>
      </c>
      <c r="D23" s="569">
        <v>304</v>
      </c>
      <c r="E23" s="569">
        <v>32</v>
      </c>
      <c r="F23" s="569">
        <v>71</v>
      </c>
      <c r="G23" s="100">
        <f t="shared" si="0"/>
        <v>103</v>
      </c>
      <c r="H23" s="569">
        <v>134</v>
      </c>
      <c r="I23" s="43">
        <f t="shared" si="1"/>
        <v>67</v>
      </c>
      <c r="J23" s="601">
        <v>56</v>
      </c>
      <c r="K23" s="92">
        <v>64</v>
      </c>
      <c r="L23" s="51">
        <f t="shared" si="2"/>
        <v>120</v>
      </c>
      <c r="M23" s="651"/>
    </row>
    <row r="24" spans="1:13" ht="12.75" customHeight="1">
      <c r="A24" s="284"/>
      <c r="B24" s="285" t="s">
        <v>423</v>
      </c>
      <c r="C24" s="282">
        <v>228</v>
      </c>
      <c r="D24" s="569">
        <v>225</v>
      </c>
      <c r="E24" s="569">
        <v>75</v>
      </c>
      <c r="F24" s="569">
        <v>32</v>
      </c>
      <c r="G24" s="100">
        <f t="shared" si="0"/>
        <v>107</v>
      </c>
      <c r="H24" s="569">
        <v>45</v>
      </c>
      <c r="I24" s="43">
        <f t="shared" si="1"/>
        <v>73</v>
      </c>
      <c r="J24" s="601">
        <v>39</v>
      </c>
      <c r="K24" s="92">
        <v>35</v>
      </c>
      <c r="L24" s="51">
        <f t="shared" si="2"/>
        <v>74</v>
      </c>
      <c r="M24" s="651"/>
    </row>
    <row r="25" spans="1:13" ht="12.75" customHeight="1">
      <c r="A25" s="284"/>
      <c r="B25" s="285" t="s">
        <v>26</v>
      </c>
      <c r="C25" s="282">
        <v>141</v>
      </c>
      <c r="D25" s="569">
        <v>281</v>
      </c>
      <c r="E25" s="569">
        <v>50</v>
      </c>
      <c r="F25" s="569">
        <v>99</v>
      </c>
      <c r="G25" s="100">
        <f t="shared" si="0"/>
        <v>149</v>
      </c>
      <c r="H25" s="569">
        <v>75</v>
      </c>
      <c r="I25" s="43">
        <f t="shared" si="1"/>
        <v>57</v>
      </c>
      <c r="J25" s="601">
        <v>52</v>
      </c>
      <c r="K25" s="92">
        <v>51</v>
      </c>
      <c r="L25" s="51">
        <f t="shared" si="2"/>
        <v>103</v>
      </c>
      <c r="M25" s="651"/>
    </row>
    <row r="26" spans="1:13" ht="12.75" customHeight="1">
      <c r="A26" s="284"/>
      <c r="B26" s="285" t="s">
        <v>424</v>
      </c>
      <c r="C26" s="282">
        <v>164</v>
      </c>
      <c r="D26" s="569">
        <v>227</v>
      </c>
      <c r="E26" s="569">
        <v>63</v>
      </c>
      <c r="F26" s="569">
        <v>31</v>
      </c>
      <c r="G26" s="100">
        <f t="shared" si="0"/>
        <v>94</v>
      </c>
      <c r="H26" s="569">
        <v>67</v>
      </c>
      <c r="I26" s="43">
        <f t="shared" si="1"/>
        <v>66</v>
      </c>
      <c r="J26" s="601">
        <v>61</v>
      </c>
      <c r="K26" s="92">
        <v>121</v>
      </c>
      <c r="L26" s="51">
        <f t="shared" si="2"/>
        <v>182</v>
      </c>
      <c r="M26" s="651"/>
    </row>
    <row r="27" spans="1:13" ht="12" customHeight="1">
      <c r="A27" s="284"/>
      <c r="B27" s="285" t="s">
        <v>82</v>
      </c>
      <c r="C27" s="282">
        <v>7882</v>
      </c>
      <c r="D27" s="569">
        <v>2453</v>
      </c>
      <c r="E27" s="569">
        <v>730</v>
      </c>
      <c r="F27" s="569">
        <v>778</v>
      </c>
      <c r="G27" s="100">
        <f t="shared" si="0"/>
        <v>1508</v>
      </c>
      <c r="H27" s="569">
        <v>472</v>
      </c>
      <c r="I27" s="43">
        <f t="shared" si="1"/>
        <v>473</v>
      </c>
      <c r="J27" s="601">
        <v>261</v>
      </c>
      <c r="K27" s="92">
        <v>313</v>
      </c>
      <c r="L27" s="51">
        <f t="shared" si="2"/>
        <v>574</v>
      </c>
      <c r="M27" s="651"/>
    </row>
    <row r="28" spans="1:13" ht="10.5" customHeight="1">
      <c r="A28" s="284"/>
      <c r="B28" s="285" t="s">
        <v>20</v>
      </c>
      <c r="C28" s="282">
        <f>C19-SUM(C20:C27)</f>
        <v>1778</v>
      </c>
      <c r="D28" s="283">
        <f>D19-SUM(D20:D27)</f>
        <v>712</v>
      </c>
      <c r="E28" s="569">
        <f>E19-SUM(E20:E27)</f>
        <v>188</v>
      </c>
      <c r="F28" s="569">
        <f>F19-SUM(F20:F27)</f>
        <v>209</v>
      </c>
      <c r="G28" s="100">
        <f t="shared" si="0"/>
        <v>397</v>
      </c>
      <c r="H28" s="569">
        <f>H19-SUM(H20:H27)</f>
        <v>126</v>
      </c>
      <c r="I28" s="286">
        <f t="shared" si="1"/>
        <v>189</v>
      </c>
      <c r="J28" s="283">
        <f>J19-SUM(J20:J27)</f>
        <v>128</v>
      </c>
      <c r="K28" s="283">
        <f>K19-SUM(K20:K27)</f>
        <v>132</v>
      </c>
      <c r="L28" s="51">
        <f t="shared" si="2"/>
        <v>260</v>
      </c>
      <c r="M28" s="651"/>
    </row>
    <row r="29" spans="1:13" ht="10.5" customHeight="1">
      <c r="A29" s="279" t="s">
        <v>163</v>
      </c>
      <c r="B29" s="285"/>
      <c r="C29" s="281">
        <v>8155</v>
      </c>
      <c r="D29" s="568">
        <v>9629</v>
      </c>
      <c r="E29" s="568">
        <v>2125</v>
      </c>
      <c r="F29" s="568">
        <v>2526</v>
      </c>
      <c r="G29" s="235">
        <f t="shared" si="0"/>
        <v>4651</v>
      </c>
      <c r="H29" s="568">
        <v>2310</v>
      </c>
      <c r="I29" s="261">
        <f t="shared" si="1"/>
        <v>2668</v>
      </c>
      <c r="J29" s="235">
        <v>1904</v>
      </c>
      <c r="K29" s="235">
        <v>2387</v>
      </c>
      <c r="L29" s="261">
        <f t="shared" si="2"/>
        <v>4291</v>
      </c>
      <c r="M29" s="651"/>
    </row>
    <row r="30" spans="1:13" ht="10.5" customHeight="1">
      <c r="A30" s="284"/>
      <c r="B30" s="285" t="s">
        <v>91</v>
      </c>
      <c r="C30" s="282">
        <v>135</v>
      </c>
      <c r="D30" s="569">
        <v>170</v>
      </c>
      <c r="E30" s="569">
        <v>44</v>
      </c>
      <c r="F30" s="569">
        <v>42</v>
      </c>
      <c r="G30" s="100">
        <f t="shared" si="0"/>
        <v>86</v>
      </c>
      <c r="H30" s="569">
        <v>54</v>
      </c>
      <c r="I30" s="43">
        <f t="shared" si="1"/>
        <v>30</v>
      </c>
      <c r="J30" s="92">
        <v>44</v>
      </c>
      <c r="K30" s="92">
        <v>65</v>
      </c>
      <c r="L30" s="51">
        <f t="shared" si="2"/>
        <v>109</v>
      </c>
      <c r="M30" s="651"/>
    </row>
    <row r="31" spans="1:13" ht="10.5" customHeight="1">
      <c r="A31" s="284"/>
      <c r="B31" s="285" t="s">
        <v>231</v>
      </c>
      <c r="C31" s="282">
        <v>324</v>
      </c>
      <c r="D31" s="569">
        <v>45</v>
      </c>
      <c r="E31" s="569">
        <v>18</v>
      </c>
      <c r="F31" s="569">
        <v>15</v>
      </c>
      <c r="G31" s="100">
        <f t="shared" si="0"/>
        <v>33</v>
      </c>
      <c r="H31" s="569">
        <v>10</v>
      </c>
      <c r="I31" s="43">
        <f t="shared" si="1"/>
        <v>2</v>
      </c>
      <c r="J31" s="92">
        <v>1</v>
      </c>
      <c r="K31" s="92">
        <v>3</v>
      </c>
      <c r="L31" s="51">
        <f t="shared" si="2"/>
        <v>4</v>
      </c>
      <c r="M31" s="651"/>
    </row>
    <row r="32" spans="1:13" ht="10.5" customHeight="1">
      <c r="A32" s="284"/>
      <c r="B32" s="285" t="s">
        <v>24</v>
      </c>
      <c r="C32" s="282">
        <v>138</v>
      </c>
      <c r="D32" s="569">
        <v>239</v>
      </c>
      <c r="E32" s="569">
        <v>54</v>
      </c>
      <c r="F32" s="569">
        <v>44</v>
      </c>
      <c r="G32" s="100">
        <f t="shared" si="0"/>
        <v>98</v>
      </c>
      <c r="H32" s="569">
        <v>78</v>
      </c>
      <c r="I32" s="43">
        <f t="shared" si="1"/>
        <v>63</v>
      </c>
      <c r="J32" s="92">
        <v>54</v>
      </c>
      <c r="K32" s="92">
        <v>64</v>
      </c>
      <c r="L32" s="51">
        <f t="shared" si="2"/>
        <v>118</v>
      </c>
      <c r="M32" s="651"/>
    </row>
    <row r="33" spans="1:13" ht="10.5" customHeight="1">
      <c r="A33" s="284"/>
      <c r="B33" s="285" t="s">
        <v>233</v>
      </c>
      <c r="C33" s="282">
        <v>3288</v>
      </c>
      <c r="D33" s="569">
        <v>3865</v>
      </c>
      <c r="E33" s="569">
        <v>889</v>
      </c>
      <c r="F33" s="569">
        <v>1052</v>
      </c>
      <c r="G33" s="100">
        <f t="shared" si="0"/>
        <v>1941</v>
      </c>
      <c r="H33" s="569">
        <v>853</v>
      </c>
      <c r="I33" s="43">
        <f t="shared" si="1"/>
        <v>1071</v>
      </c>
      <c r="J33" s="92">
        <v>789</v>
      </c>
      <c r="K33" s="92">
        <v>949</v>
      </c>
      <c r="L33" s="51">
        <f t="shared" si="2"/>
        <v>1738</v>
      </c>
      <c r="M33" s="651"/>
    </row>
    <row r="34" spans="1:13" ht="10.5" customHeight="1">
      <c r="A34" s="284"/>
      <c r="B34" s="285" t="s">
        <v>94</v>
      </c>
      <c r="C34" s="282">
        <v>35</v>
      </c>
      <c r="D34" s="569">
        <v>16</v>
      </c>
      <c r="E34" s="569">
        <v>2</v>
      </c>
      <c r="F34" s="569">
        <v>3</v>
      </c>
      <c r="G34" s="100">
        <f t="shared" si="0"/>
        <v>5</v>
      </c>
      <c r="H34" s="569">
        <v>4</v>
      </c>
      <c r="I34" s="43">
        <f t="shared" si="1"/>
        <v>7</v>
      </c>
      <c r="J34" s="92">
        <v>3</v>
      </c>
      <c r="K34" s="92">
        <v>12</v>
      </c>
      <c r="L34" s="51">
        <f t="shared" si="2"/>
        <v>15</v>
      </c>
      <c r="M34" s="651"/>
    </row>
    <row r="35" spans="1:13" ht="10.5" customHeight="1">
      <c r="A35" s="284"/>
      <c r="B35" s="285" t="s">
        <v>17</v>
      </c>
      <c r="C35" s="282">
        <v>1652</v>
      </c>
      <c r="D35" s="569">
        <v>1839</v>
      </c>
      <c r="E35" s="569">
        <v>461</v>
      </c>
      <c r="F35" s="569">
        <v>443</v>
      </c>
      <c r="G35" s="100">
        <f t="shared" si="0"/>
        <v>904</v>
      </c>
      <c r="H35" s="569">
        <v>402</v>
      </c>
      <c r="I35" s="43">
        <f t="shared" si="1"/>
        <v>533</v>
      </c>
      <c r="J35" s="92">
        <v>315</v>
      </c>
      <c r="K35" s="92">
        <v>439</v>
      </c>
      <c r="L35" s="51">
        <f t="shared" si="2"/>
        <v>754</v>
      </c>
      <c r="M35" s="651"/>
    </row>
    <row r="36" spans="1:13" ht="10.5" customHeight="1">
      <c r="A36" s="284"/>
      <c r="B36" s="285" t="s">
        <v>25</v>
      </c>
      <c r="C36" s="282">
        <v>474</v>
      </c>
      <c r="D36" s="569">
        <v>579</v>
      </c>
      <c r="E36" s="569">
        <v>95</v>
      </c>
      <c r="F36" s="569">
        <v>175</v>
      </c>
      <c r="G36" s="100">
        <f t="shared" si="0"/>
        <v>270</v>
      </c>
      <c r="H36" s="569">
        <v>145</v>
      </c>
      <c r="I36" s="43">
        <f t="shared" si="1"/>
        <v>164</v>
      </c>
      <c r="J36" s="92">
        <v>135</v>
      </c>
      <c r="K36" s="92">
        <v>193</v>
      </c>
      <c r="L36" s="51">
        <f t="shared" si="2"/>
        <v>328</v>
      </c>
      <c r="M36" s="651"/>
    </row>
    <row r="37" spans="1:13" ht="10.5" customHeight="1">
      <c r="A37" s="284"/>
      <c r="B37" s="285" t="s">
        <v>218</v>
      </c>
      <c r="C37" s="282">
        <v>1488</v>
      </c>
      <c r="D37" s="569">
        <v>1981</v>
      </c>
      <c r="E37" s="569">
        <v>388</v>
      </c>
      <c r="F37" s="569">
        <v>509</v>
      </c>
      <c r="G37" s="100">
        <f t="shared" si="0"/>
        <v>897</v>
      </c>
      <c r="H37" s="569">
        <v>511</v>
      </c>
      <c r="I37" s="43">
        <f t="shared" si="1"/>
        <v>573</v>
      </c>
      <c r="J37" s="92">
        <v>387</v>
      </c>
      <c r="K37" s="92">
        <v>395</v>
      </c>
      <c r="L37" s="51">
        <f t="shared" si="2"/>
        <v>782</v>
      </c>
      <c r="M37" s="651"/>
    </row>
    <row r="38" spans="1:13" ht="10.5" customHeight="1">
      <c r="A38" s="284"/>
      <c r="B38" s="285" t="s">
        <v>43</v>
      </c>
      <c r="C38" s="282">
        <v>39</v>
      </c>
      <c r="D38" s="569">
        <v>27</v>
      </c>
      <c r="E38" s="569">
        <v>4</v>
      </c>
      <c r="F38" s="569">
        <v>4</v>
      </c>
      <c r="G38" s="100">
        <f t="shared" si="0"/>
        <v>8</v>
      </c>
      <c r="H38" s="569">
        <v>12</v>
      </c>
      <c r="I38" s="43">
        <f t="shared" si="1"/>
        <v>7</v>
      </c>
      <c r="J38" s="92">
        <v>3</v>
      </c>
      <c r="K38" s="92">
        <v>6</v>
      </c>
      <c r="L38" s="51">
        <f t="shared" si="2"/>
        <v>9</v>
      </c>
      <c r="M38" s="651"/>
    </row>
    <row r="39" spans="1:13" ht="10.5" customHeight="1">
      <c r="A39" s="284"/>
      <c r="B39" s="285" t="s">
        <v>30</v>
      </c>
      <c r="C39" s="282">
        <v>51</v>
      </c>
      <c r="D39" s="569">
        <v>42</v>
      </c>
      <c r="E39" s="569">
        <v>13</v>
      </c>
      <c r="F39" s="569">
        <v>10</v>
      </c>
      <c r="G39" s="100">
        <f t="shared" si="0"/>
        <v>23</v>
      </c>
      <c r="H39" s="569">
        <v>5</v>
      </c>
      <c r="I39" s="43">
        <f t="shared" si="1"/>
        <v>14</v>
      </c>
      <c r="J39" s="92">
        <v>9</v>
      </c>
      <c r="K39" s="92">
        <v>4</v>
      </c>
      <c r="L39" s="51">
        <f t="shared" si="2"/>
        <v>13</v>
      </c>
      <c r="M39" s="651"/>
    </row>
    <row r="40" spans="1:13" ht="10.5" customHeight="1">
      <c r="A40" s="284"/>
      <c r="B40" s="285" t="s">
        <v>20</v>
      </c>
      <c r="C40" s="282">
        <f>C29-SUM(C30:C39)</f>
        <v>531</v>
      </c>
      <c r="D40" s="286">
        <f>D29-SUM(D30:D39)</f>
        <v>826</v>
      </c>
      <c r="E40" s="569">
        <f>E29-SUM(E30:E39)</f>
        <v>157</v>
      </c>
      <c r="F40" s="569">
        <f>F29-SUM(F30:F39)</f>
        <v>229</v>
      </c>
      <c r="G40" s="100">
        <f t="shared" si="0"/>
        <v>386</v>
      </c>
      <c r="H40" s="569">
        <f>H29-SUM(H30:H39)</f>
        <v>236</v>
      </c>
      <c r="I40" s="286">
        <f t="shared" si="1"/>
        <v>204</v>
      </c>
      <c r="J40" s="283">
        <f>J29-SUM(J30:J39)</f>
        <v>164</v>
      </c>
      <c r="K40" s="283">
        <f>K29-SUM(K30:K39)</f>
        <v>257</v>
      </c>
      <c r="L40" s="51">
        <f t="shared" si="2"/>
        <v>421</v>
      </c>
      <c r="M40" s="651"/>
    </row>
    <row r="41" spans="1:13" ht="10.5" customHeight="1">
      <c r="A41" s="279" t="s">
        <v>164</v>
      </c>
      <c r="B41" s="285"/>
      <c r="C41" s="281">
        <v>6075</v>
      </c>
      <c r="D41" s="568">
        <v>5162</v>
      </c>
      <c r="E41" s="568">
        <v>1338</v>
      </c>
      <c r="F41" s="568">
        <v>1345</v>
      </c>
      <c r="G41" s="235">
        <f t="shared" si="0"/>
        <v>2683</v>
      </c>
      <c r="H41" s="568">
        <v>1384</v>
      </c>
      <c r="I41" s="261">
        <f t="shared" si="1"/>
        <v>1095</v>
      </c>
      <c r="J41" s="235">
        <v>966</v>
      </c>
      <c r="K41" s="235">
        <v>1106</v>
      </c>
      <c r="L41" s="261">
        <f t="shared" si="2"/>
        <v>2072</v>
      </c>
      <c r="M41" s="651"/>
    </row>
    <row r="42" spans="1:13" ht="10.5" customHeight="1">
      <c r="A42" s="284"/>
      <c r="B42" s="285" t="s">
        <v>22</v>
      </c>
      <c r="C42" s="282">
        <v>138</v>
      </c>
      <c r="D42" s="569">
        <v>122</v>
      </c>
      <c r="E42" s="569">
        <v>19</v>
      </c>
      <c r="F42" s="569">
        <v>38</v>
      </c>
      <c r="G42" s="100">
        <f t="shared" si="0"/>
        <v>57</v>
      </c>
      <c r="H42" s="569">
        <v>32</v>
      </c>
      <c r="I42" s="43">
        <f t="shared" si="1"/>
        <v>33</v>
      </c>
      <c r="J42" s="92">
        <v>23</v>
      </c>
      <c r="K42" s="92">
        <v>21</v>
      </c>
      <c r="L42" s="51">
        <f t="shared" si="2"/>
        <v>44</v>
      </c>
      <c r="M42" s="651"/>
    </row>
    <row r="43" spans="1:13" ht="10.5" customHeight="1">
      <c r="A43" s="284"/>
      <c r="B43" s="285" t="s">
        <v>29</v>
      </c>
      <c r="C43" s="282">
        <v>5754</v>
      </c>
      <c r="D43" s="569">
        <v>4760</v>
      </c>
      <c r="E43" s="569">
        <v>1240</v>
      </c>
      <c r="F43" s="569">
        <v>1229</v>
      </c>
      <c r="G43" s="100">
        <f t="shared" si="0"/>
        <v>2469</v>
      </c>
      <c r="H43" s="569">
        <v>1320</v>
      </c>
      <c r="I43" s="43">
        <f t="shared" si="1"/>
        <v>971</v>
      </c>
      <c r="J43" s="92">
        <v>899</v>
      </c>
      <c r="K43" s="92">
        <v>992</v>
      </c>
      <c r="L43" s="51">
        <f t="shared" si="2"/>
        <v>1891</v>
      </c>
      <c r="M43" s="651"/>
    </row>
    <row r="44" spans="1:13" ht="10.5" customHeight="1">
      <c r="A44" s="284"/>
      <c r="B44" s="285" t="s">
        <v>20</v>
      </c>
      <c r="C44" s="282">
        <f>C41-SUM(C42:C43)</f>
        <v>183</v>
      </c>
      <c r="D44" s="286">
        <f>D41-SUM(D42:D43)</f>
        <v>280</v>
      </c>
      <c r="E44" s="569">
        <f>E41-SUM(E42:E43)</f>
        <v>79</v>
      </c>
      <c r="F44" s="569">
        <f>F41-SUM(F42:F43)</f>
        <v>78</v>
      </c>
      <c r="G44" s="100">
        <f t="shared" si="0"/>
        <v>157</v>
      </c>
      <c r="H44" s="569">
        <f>H41-SUM(H42:H43)</f>
        <v>32</v>
      </c>
      <c r="I44" s="286">
        <f t="shared" si="1"/>
        <v>91</v>
      </c>
      <c r="J44" s="283">
        <f>J41-SUM(J42:J43)</f>
        <v>44</v>
      </c>
      <c r="K44" s="283">
        <f>K41-SUM(K42:K43)</f>
        <v>93</v>
      </c>
      <c r="L44" s="51">
        <f t="shared" si="2"/>
        <v>137</v>
      </c>
      <c r="M44" s="651"/>
    </row>
    <row r="45" spans="1:13" ht="10.5" customHeight="1">
      <c r="A45" s="279" t="s">
        <v>165</v>
      </c>
      <c r="B45" s="285"/>
      <c r="C45" s="281">
        <v>643</v>
      </c>
      <c r="D45" s="568">
        <v>303</v>
      </c>
      <c r="E45" s="568">
        <v>31</v>
      </c>
      <c r="F45" s="568">
        <v>129</v>
      </c>
      <c r="G45" s="235">
        <f t="shared" si="0"/>
        <v>160</v>
      </c>
      <c r="H45" s="568">
        <v>42</v>
      </c>
      <c r="I45" s="261">
        <f t="shared" si="1"/>
        <v>101</v>
      </c>
      <c r="J45" s="235">
        <v>53</v>
      </c>
      <c r="K45" s="235">
        <v>79</v>
      </c>
      <c r="L45" s="261">
        <f t="shared" si="2"/>
        <v>132</v>
      </c>
      <c r="M45" s="651"/>
    </row>
    <row r="46" spans="1:13" ht="10.5" customHeight="1">
      <c r="A46" s="284"/>
      <c r="B46" s="285" t="s">
        <v>21</v>
      </c>
      <c r="C46" s="282">
        <v>125</v>
      </c>
      <c r="D46" s="569">
        <v>136</v>
      </c>
      <c r="E46" s="569">
        <v>22</v>
      </c>
      <c r="F46" s="569">
        <v>23</v>
      </c>
      <c r="G46" s="100">
        <f t="shared" si="0"/>
        <v>45</v>
      </c>
      <c r="H46" s="569">
        <v>34</v>
      </c>
      <c r="I46" s="43">
        <f t="shared" si="1"/>
        <v>57</v>
      </c>
      <c r="J46" s="92">
        <v>36</v>
      </c>
      <c r="K46" s="92">
        <v>62</v>
      </c>
      <c r="L46" s="51">
        <f t="shared" si="2"/>
        <v>98</v>
      </c>
      <c r="M46" s="651"/>
    </row>
    <row r="47" spans="1:13" ht="10.5" customHeight="1">
      <c r="A47" s="284"/>
      <c r="B47" s="280" t="s">
        <v>216</v>
      </c>
      <c r="C47" s="282">
        <v>23</v>
      </c>
      <c r="D47" s="569">
        <v>59</v>
      </c>
      <c r="E47" s="586">
        <v>0</v>
      </c>
      <c r="F47" s="569">
        <v>33</v>
      </c>
      <c r="G47" s="100">
        <f t="shared" si="0"/>
        <v>33</v>
      </c>
      <c r="H47" s="586">
        <v>0</v>
      </c>
      <c r="I47" s="43">
        <f t="shared" si="1"/>
        <v>26</v>
      </c>
      <c r="J47" s="486">
        <v>0</v>
      </c>
      <c r="K47" s="486">
        <v>0</v>
      </c>
      <c r="L47" s="639">
        <f t="shared" si="2"/>
        <v>0</v>
      </c>
      <c r="M47" s="651"/>
    </row>
    <row r="48" spans="1:13" ht="10.5" customHeight="1">
      <c r="A48" s="287"/>
      <c r="B48" s="288" t="s">
        <v>20</v>
      </c>
      <c r="C48" s="289">
        <f>C45-SUM(C46:C47)</f>
        <v>495</v>
      </c>
      <c r="D48" s="290">
        <f>D45-SUM(D46:D47)</f>
        <v>108</v>
      </c>
      <c r="E48" s="290">
        <f>E45-SUM(E46:E47)</f>
        <v>9</v>
      </c>
      <c r="F48" s="290">
        <f>F45-SUM(F46:F47)</f>
        <v>73</v>
      </c>
      <c r="G48" s="102">
        <f t="shared" si="0"/>
        <v>82</v>
      </c>
      <c r="H48" s="290">
        <f>H45-SUM(H46:H47)</f>
        <v>8</v>
      </c>
      <c r="I48" s="487">
        <f t="shared" si="1"/>
        <v>18</v>
      </c>
      <c r="J48" s="290">
        <f>J45-SUM(J46:J47)</f>
        <v>17</v>
      </c>
      <c r="K48" s="290">
        <f>K45-SUM(K46:K47)</f>
        <v>17</v>
      </c>
      <c r="L48" s="640">
        <f t="shared" si="2"/>
        <v>34</v>
      </c>
      <c r="M48" s="651"/>
    </row>
    <row r="49" spans="1:13" ht="15" customHeight="1">
      <c r="A49" s="116" t="s">
        <v>252</v>
      </c>
      <c r="C49" s="3" t="s">
        <v>293</v>
      </c>
      <c r="E49" s="3" t="s">
        <v>381</v>
      </c>
      <c r="M49" s="651"/>
    </row>
    <row r="50" spans="1:13" ht="13.5" customHeight="1">
      <c r="A50" s="86" t="s">
        <v>280</v>
      </c>
      <c r="M50" s="236"/>
    </row>
    <row r="51" spans="2:4" ht="12.75">
      <c r="B51" s="32"/>
      <c r="C51" s="72"/>
      <c r="D51" s="72"/>
    </row>
  </sheetData>
  <sheetProtection/>
  <mergeCells count="6">
    <mergeCell ref="M1:M49"/>
    <mergeCell ref="A3:B4"/>
    <mergeCell ref="C3:C4"/>
    <mergeCell ref="E3:I3"/>
    <mergeCell ref="D3:D4"/>
    <mergeCell ref="J3:L3"/>
  </mergeCells>
  <printOptions/>
  <pageMargins left="0.52" right="0.25" top="0.18" bottom="0.19" header="0.18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00390625" style="3" customWidth="1"/>
    <col min="2" max="2" width="30.421875" style="3" customWidth="1"/>
    <col min="3" max="12" width="9.7109375" style="3" customWidth="1"/>
    <col min="13" max="13" width="3.00390625" style="3" customWidth="1"/>
    <col min="14" max="14" width="17.7109375" style="3" customWidth="1"/>
    <col min="15" max="16384" width="9.140625" style="3" customWidth="1"/>
  </cols>
  <sheetData>
    <row r="1" spans="1:13" s="82" customFormat="1" ht="14.25" customHeight="1">
      <c r="A1" s="34" t="s">
        <v>405</v>
      </c>
      <c r="M1" s="651" t="s">
        <v>225</v>
      </c>
    </row>
    <row r="2" spans="1:13" ht="11.25" customHeight="1">
      <c r="A2" s="12"/>
      <c r="E2" s="58"/>
      <c r="F2" s="292"/>
      <c r="G2" s="292"/>
      <c r="H2" s="292"/>
      <c r="J2" s="292"/>
      <c r="K2" s="292"/>
      <c r="L2" s="292" t="s">
        <v>281</v>
      </c>
      <c r="M2" s="651"/>
    </row>
    <row r="3" spans="1:13" ht="6" customHeight="1">
      <c r="A3" s="12"/>
      <c r="E3" s="58"/>
      <c r="F3" s="292"/>
      <c r="G3" s="292"/>
      <c r="H3" s="292"/>
      <c r="I3" s="292"/>
      <c r="J3" s="292"/>
      <c r="K3" s="292"/>
      <c r="L3" s="292"/>
      <c r="M3" s="651"/>
    </row>
    <row r="4" spans="1:13" ht="13.5" customHeight="1">
      <c r="A4" s="675" t="s">
        <v>10</v>
      </c>
      <c r="B4" s="676"/>
      <c r="C4" s="659">
        <v>2006</v>
      </c>
      <c r="D4" s="659" t="s">
        <v>418</v>
      </c>
      <c r="E4" s="683" t="s">
        <v>418</v>
      </c>
      <c r="F4" s="684"/>
      <c r="G4" s="684"/>
      <c r="H4" s="684"/>
      <c r="I4" s="685"/>
      <c r="J4" s="683" t="s">
        <v>378</v>
      </c>
      <c r="K4" s="684"/>
      <c r="L4" s="685"/>
      <c r="M4" s="651"/>
    </row>
    <row r="5" spans="1:13" ht="12.75" customHeight="1">
      <c r="A5" s="680"/>
      <c r="B5" s="681"/>
      <c r="C5" s="682"/>
      <c r="D5" s="682"/>
      <c r="E5" s="41" t="s">
        <v>150</v>
      </c>
      <c r="F5" s="41" t="s">
        <v>152</v>
      </c>
      <c r="G5" s="485" t="s">
        <v>414</v>
      </c>
      <c r="H5" s="41" t="s">
        <v>155</v>
      </c>
      <c r="I5" s="41" t="s">
        <v>194</v>
      </c>
      <c r="J5" s="41" t="s">
        <v>150</v>
      </c>
      <c r="K5" s="41" t="s">
        <v>152</v>
      </c>
      <c r="L5" s="41" t="s">
        <v>414</v>
      </c>
      <c r="M5" s="651"/>
    </row>
    <row r="6" spans="1:14" ht="12.75" customHeight="1">
      <c r="A6" s="22" t="s">
        <v>199</v>
      </c>
      <c r="B6" s="127" t="s">
        <v>205</v>
      </c>
      <c r="C6" s="192">
        <f aca="true" t="shared" si="0" ref="C6:K6">C7+C20+C30+C42+C46</f>
        <v>47638</v>
      </c>
      <c r="D6" s="192">
        <f t="shared" si="0"/>
        <v>50487</v>
      </c>
      <c r="E6" s="587">
        <f t="shared" si="0"/>
        <v>10838</v>
      </c>
      <c r="F6" s="193">
        <f t="shared" si="0"/>
        <v>11684</v>
      </c>
      <c r="G6" s="193">
        <f>SUM(E6:F6)</f>
        <v>22522</v>
      </c>
      <c r="H6" s="193">
        <f t="shared" si="0"/>
        <v>13106</v>
      </c>
      <c r="I6" s="193">
        <f>D6-SUM(G6:H6)</f>
        <v>14859</v>
      </c>
      <c r="J6" s="193">
        <f t="shared" si="0"/>
        <v>10281</v>
      </c>
      <c r="K6" s="193">
        <f t="shared" si="0"/>
        <v>10396</v>
      </c>
      <c r="L6" s="641">
        <f>SUM(J6:K6)</f>
        <v>20677</v>
      </c>
      <c r="M6" s="651"/>
      <c r="N6" s="30"/>
    </row>
    <row r="7" spans="1:13" ht="10.5" customHeight="1">
      <c r="A7" s="22" t="s">
        <v>161</v>
      </c>
      <c r="B7" s="29"/>
      <c r="C7" s="293">
        <v>37644</v>
      </c>
      <c r="D7" s="568">
        <v>39666</v>
      </c>
      <c r="E7" s="570">
        <v>8262</v>
      </c>
      <c r="F7" s="568">
        <v>8899</v>
      </c>
      <c r="G7" s="235">
        <f aca="true" t="shared" si="1" ref="G7:G49">SUM(E7:F7)</f>
        <v>17161</v>
      </c>
      <c r="H7" s="568">
        <v>10318</v>
      </c>
      <c r="I7" s="235">
        <f aca="true" t="shared" si="2" ref="I7:I49">D7-SUM(G7:H7)</f>
        <v>12187</v>
      </c>
      <c r="J7" s="235">
        <v>8119</v>
      </c>
      <c r="K7" s="235">
        <v>7936</v>
      </c>
      <c r="L7" s="642">
        <f aca="true" t="shared" si="3" ref="L7:L49">SUM(J7:K7)</f>
        <v>16055</v>
      </c>
      <c r="M7" s="651"/>
    </row>
    <row r="8" spans="1:13" ht="10.5" customHeight="1">
      <c r="A8" s="22"/>
      <c r="B8" s="29" t="s">
        <v>42</v>
      </c>
      <c r="C8" s="294">
        <v>135</v>
      </c>
      <c r="D8" s="569">
        <v>188</v>
      </c>
      <c r="E8" s="571">
        <v>37</v>
      </c>
      <c r="F8" s="569">
        <v>53</v>
      </c>
      <c r="G8" s="100">
        <f t="shared" si="1"/>
        <v>90</v>
      </c>
      <c r="H8" s="569">
        <v>59</v>
      </c>
      <c r="I8" s="92">
        <f t="shared" si="2"/>
        <v>39</v>
      </c>
      <c r="J8" s="92">
        <v>36</v>
      </c>
      <c r="K8" s="92">
        <v>59</v>
      </c>
      <c r="L8" s="92">
        <f t="shared" si="3"/>
        <v>95</v>
      </c>
      <c r="M8" s="651"/>
    </row>
    <row r="9" spans="1:13" ht="10.5" customHeight="1">
      <c r="A9" s="10"/>
      <c r="B9" s="29" t="s">
        <v>11</v>
      </c>
      <c r="C9" s="294">
        <v>1582</v>
      </c>
      <c r="D9" s="569">
        <v>1900</v>
      </c>
      <c r="E9" s="571">
        <v>417</v>
      </c>
      <c r="F9" s="569">
        <v>505</v>
      </c>
      <c r="G9" s="100">
        <f t="shared" si="1"/>
        <v>922</v>
      </c>
      <c r="H9" s="569">
        <v>449</v>
      </c>
      <c r="I9" s="92">
        <f t="shared" si="2"/>
        <v>529</v>
      </c>
      <c r="J9" s="92">
        <v>413</v>
      </c>
      <c r="K9" s="92">
        <v>491</v>
      </c>
      <c r="L9" s="92">
        <f t="shared" si="3"/>
        <v>904</v>
      </c>
      <c r="M9" s="651"/>
    </row>
    <row r="10" spans="1:13" ht="10.5" customHeight="1">
      <c r="A10" s="10"/>
      <c r="B10" s="29" t="s">
        <v>12</v>
      </c>
      <c r="C10" s="294">
        <v>6909</v>
      </c>
      <c r="D10" s="569">
        <v>7022</v>
      </c>
      <c r="E10" s="571">
        <v>1428</v>
      </c>
      <c r="F10" s="569">
        <v>1999</v>
      </c>
      <c r="G10" s="100">
        <f t="shared" si="1"/>
        <v>3427</v>
      </c>
      <c r="H10" s="569">
        <v>1498</v>
      </c>
      <c r="I10" s="92">
        <f t="shared" si="2"/>
        <v>2097</v>
      </c>
      <c r="J10" s="92">
        <v>1480</v>
      </c>
      <c r="K10" s="92">
        <v>2007</v>
      </c>
      <c r="L10" s="92">
        <f t="shared" si="3"/>
        <v>3487</v>
      </c>
      <c r="M10" s="651"/>
    </row>
    <row r="11" spans="1:13" ht="10.5" customHeight="1">
      <c r="A11" s="10"/>
      <c r="B11" s="29" t="s">
        <v>13</v>
      </c>
      <c r="C11" s="294">
        <v>1076</v>
      </c>
      <c r="D11" s="569">
        <v>1637</v>
      </c>
      <c r="E11" s="571">
        <v>314</v>
      </c>
      <c r="F11" s="569">
        <v>449</v>
      </c>
      <c r="G11" s="100">
        <f t="shared" si="1"/>
        <v>763</v>
      </c>
      <c r="H11" s="569">
        <v>452</v>
      </c>
      <c r="I11" s="92">
        <f t="shared" si="2"/>
        <v>422</v>
      </c>
      <c r="J11" s="92">
        <v>393</v>
      </c>
      <c r="K11" s="92">
        <v>411</v>
      </c>
      <c r="L11" s="92">
        <f t="shared" si="3"/>
        <v>804</v>
      </c>
      <c r="M11" s="651"/>
    </row>
    <row r="12" spans="1:13" ht="10.5" customHeight="1">
      <c r="A12" s="10"/>
      <c r="B12" s="29" t="s">
        <v>14</v>
      </c>
      <c r="C12" s="294">
        <v>1956</v>
      </c>
      <c r="D12" s="569">
        <v>2666</v>
      </c>
      <c r="E12" s="571">
        <v>466</v>
      </c>
      <c r="F12" s="569">
        <v>752</v>
      </c>
      <c r="G12" s="100">
        <f t="shared" si="1"/>
        <v>1218</v>
      </c>
      <c r="H12" s="569">
        <v>706</v>
      </c>
      <c r="I12" s="92">
        <f t="shared" si="2"/>
        <v>742</v>
      </c>
      <c r="J12" s="92">
        <v>495</v>
      </c>
      <c r="K12" s="92">
        <v>473</v>
      </c>
      <c r="L12" s="92">
        <f t="shared" si="3"/>
        <v>968</v>
      </c>
      <c r="M12" s="651"/>
    </row>
    <row r="13" spans="1:13" ht="10.5" customHeight="1">
      <c r="A13" s="10"/>
      <c r="B13" s="29" t="s">
        <v>15</v>
      </c>
      <c r="C13" s="294">
        <v>851</v>
      </c>
      <c r="D13" s="569">
        <v>934</v>
      </c>
      <c r="E13" s="571">
        <v>216</v>
      </c>
      <c r="F13" s="569">
        <v>248</v>
      </c>
      <c r="G13" s="100">
        <f t="shared" si="1"/>
        <v>464</v>
      </c>
      <c r="H13" s="569">
        <v>198</v>
      </c>
      <c r="I13" s="92">
        <f t="shared" si="2"/>
        <v>272</v>
      </c>
      <c r="J13" s="92">
        <v>223</v>
      </c>
      <c r="K13" s="92">
        <v>165</v>
      </c>
      <c r="L13" s="92">
        <f t="shared" si="3"/>
        <v>388</v>
      </c>
      <c r="M13" s="651"/>
    </row>
    <row r="14" spans="1:13" ht="10.5" customHeight="1">
      <c r="A14" s="10"/>
      <c r="B14" s="29" t="s">
        <v>16</v>
      </c>
      <c r="C14" s="294">
        <v>142</v>
      </c>
      <c r="D14" s="569">
        <v>666</v>
      </c>
      <c r="E14" s="571">
        <v>467</v>
      </c>
      <c r="F14" s="588">
        <v>59</v>
      </c>
      <c r="G14" s="100">
        <f t="shared" si="1"/>
        <v>526</v>
      </c>
      <c r="H14" s="569">
        <v>56</v>
      </c>
      <c r="I14" s="92">
        <f t="shared" si="2"/>
        <v>84</v>
      </c>
      <c r="J14" s="92">
        <v>19</v>
      </c>
      <c r="K14" s="92">
        <v>61</v>
      </c>
      <c r="L14" s="92">
        <f t="shared" si="3"/>
        <v>80</v>
      </c>
      <c r="M14" s="651"/>
    </row>
    <row r="15" spans="1:13" ht="10.5" customHeight="1">
      <c r="A15" s="10"/>
      <c r="B15" s="29" t="s">
        <v>19</v>
      </c>
      <c r="C15" s="294">
        <v>1810</v>
      </c>
      <c r="D15" s="569">
        <v>1585</v>
      </c>
      <c r="E15" s="571">
        <v>337</v>
      </c>
      <c r="F15" s="569">
        <v>436</v>
      </c>
      <c r="G15" s="100">
        <f t="shared" si="1"/>
        <v>773</v>
      </c>
      <c r="H15" s="569">
        <v>355</v>
      </c>
      <c r="I15" s="92">
        <f t="shared" si="2"/>
        <v>457</v>
      </c>
      <c r="J15" s="92">
        <v>301</v>
      </c>
      <c r="K15" s="92">
        <v>357</v>
      </c>
      <c r="L15" s="92">
        <f t="shared" si="3"/>
        <v>658</v>
      </c>
      <c r="M15" s="651"/>
    </row>
    <row r="16" spans="1:13" ht="10.5" customHeight="1">
      <c r="A16" s="10"/>
      <c r="B16" s="29" t="s">
        <v>27</v>
      </c>
      <c r="C16" s="294">
        <v>14</v>
      </c>
      <c r="D16" s="569">
        <v>14</v>
      </c>
      <c r="E16" s="571">
        <v>4</v>
      </c>
      <c r="F16" s="569">
        <v>3</v>
      </c>
      <c r="G16" s="100">
        <f t="shared" si="1"/>
        <v>7</v>
      </c>
      <c r="H16" s="569">
        <v>3</v>
      </c>
      <c r="I16" s="92">
        <f t="shared" si="2"/>
        <v>4</v>
      </c>
      <c r="J16" s="92">
        <v>2</v>
      </c>
      <c r="K16" s="92">
        <v>8</v>
      </c>
      <c r="L16" s="92">
        <f t="shared" si="3"/>
        <v>10</v>
      </c>
      <c r="M16" s="651"/>
    </row>
    <row r="17" spans="1:13" ht="10.5" customHeight="1">
      <c r="A17" s="10"/>
      <c r="B17" s="29" t="s">
        <v>32</v>
      </c>
      <c r="C17" s="294">
        <v>606</v>
      </c>
      <c r="D17" s="569">
        <v>731</v>
      </c>
      <c r="E17" s="571">
        <v>172</v>
      </c>
      <c r="F17" s="569">
        <v>223</v>
      </c>
      <c r="G17" s="100">
        <f t="shared" si="1"/>
        <v>395</v>
      </c>
      <c r="H17" s="569">
        <v>175</v>
      </c>
      <c r="I17" s="92">
        <f t="shared" si="2"/>
        <v>161</v>
      </c>
      <c r="J17" s="92">
        <v>180</v>
      </c>
      <c r="K17" s="92">
        <v>198</v>
      </c>
      <c r="L17" s="92">
        <f t="shared" si="3"/>
        <v>378</v>
      </c>
      <c r="M17" s="651"/>
    </row>
    <row r="18" spans="1:13" ht="10.5" customHeight="1">
      <c r="A18" s="10"/>
      <c r="B18" s="29" t="s">
        <v>18</v>
      </c>
      <c r="C18" s="294">
        <v>21875</v>
      </c>
      <c r="D18" s="569">
        <v>21671</v>
      </c>
      <c r="E18" s="571">
        <v>4215</v>
      </c>
      <c r="F18" s="569">
        <v>3996</v>
      </c>
      <c r="G18" s="100">
        <f t="shared" si="1"/>
        <v>8211</v>
      </c>
      <c r="H18" s="569">
        <v>6221</v>
      </c>
      <c r="I18" s="92">
        <f t="shared" si="2"/>
        <v>7239</v>
      </c>
      <c r="J18" s="92">
        <v>4472</v>
      </c>
      <c r="K18" s="92">
        <v>3586</v>
      </c>
      <c r="L18" s="92">
        <f t="shared" si="3"/>
        <v>8058</v>
      </c>
      <c r="M18" s="651"/>
    </row>
    <row r="19" spans="1:13" ht="10.5" customHeight="1">
      <c r="A19" s="10"/>
      <c r="B19" s="27" t="s">
        <v>20</v>
      </c>
      <c r="C19" s="43">
        <f>C7-SUM(C8:C18)</f>
        <v>688</v>
      </c>
      <c r="D19" s="43">
        <f>D7-SUM(D8:D18)</f>
        <v>652</v>
      </c>
      <c r="E19" s="265">
        <f>E7-SUM(E8:E18)</f>
        <v>189</v>
      </c>
      <c r="F19" s="92">
        <f>F7-SUM(F8:F18)</f>
        <v>176</v>
      </c>
      <c r="G19" s="100">
        <f t="shared" si="1"/>
        <v>365</v>
      </c>
      <c r="H19" s="92">
        <f>H7-SUM(H8:H18)</f>
        <v>146</v>
      </c>
      <c r="I19" s="92">
        <f t="shared" si="2"/>
        <v>141</v>
      </c>
      <c r="J19" s="92">
        <f>J7-SUM(J8:J18)</f>
        <v>105</v>
      </c>
      <c r="K19" s="92">
        <f>K7-SUM(K8:K18)</f>
        <v>120</v>
      </c>
      <c r="L19" s="92">
        <f t="shared" si="3"/>
        <v>225</v>
      </c>
      <c r="M19" s="651"/>
    </row>
    <row r="20" spans="1:13" ht="10.5" customHeight="1">
      <c r="A20" s="22" t="s">
        <v>162</v>
      </c>
      <c r="B20" s="27"/>
      <c r="C20" s="293">
        <v>659</v>
      </c>
      <c r="D20" s="568">
        <v>684</v>
      </c>
      <c r="E20" s="570">
        <v>160</v>
      </c>
      <c r="F20" s="568">
        <v>195</v>
      </c>
      <c r="G20" s="235">
        <f t="shared" si="1"/>
        <v>355</v>
      </c>
      <c r="H20" s="568">
        <v>140</v>
      </c>
      <c r="I20" s="235">
        <f t="shared" si="2"/>
        <v>189</v>
      </c>
      <c r="J20" s="235">
        <v>164</v>
      </c>
      <c r="K20" s="235">
        <v>213</v>
      </c>
      <c r="L20" s="642">
        <f t="shared" si="3"/>
        <v>377</v>
      </c>
      <c r="M20" s="651"/>
    </row>
    <row r="21" spans="1:13" ht="10.5" customHeight="1">
      <c r="A21" s="22"/>
      <c r="B21" s="27" t="s">
        <v>200</v>
      </c>
      <c r="C21" s="294">
        <v>58</v>
      </c>
      <c r="D21" s="574">
        <v>28</v>
      </c>
      <c r="E21" s="576">
        <v>12</v>
      </c>
      <c r="F21" s="569">
        <v>12</v>
      </c>
      <c r="G21" s="100">
        <f t="shared" si="1"/>
        <v>24</v>
      </c>
      <c r="H21" s="589">
        <v>4</v>
      </c>
      <c r="I21" s="331">
        <f t="shared" si="2"/>
        <v>0</v>
      </c>
      <c r="J21" s="92">
        <v>21</v>
      </c>
      <c r="K21" s="92">
        <v>11</v>
      </c>
      <c r="L21" s="92">
        <f t="shared" si="3"/>
        <v>32</v>
      </c>
      <c r="M21" s="651"/>
    </row>
    <row r="22" spans="1:13" ht="15" customHeight="1">
      <c r="A22" s="10"/>
      <c r="B22" s="27" t="s">
        <v>267</v>
      </c>
      <c r="C22" s="294">
        <v>127</v>
      </c>
      <c r="D22" s="569">
        <v>170</v>
      </c>
      <c r="E22" s="571">
        <v>30</v>
      </c>
      <c r="F22" s="569">
        <v>40</v>
      </c>
      <c r="G22" s="100">
        <f t="shared" si="1"/>
        <v>70</v>
      </c>
      <c r="H22" s="569">
        <v>35</v>
      </c>
      <c r="I22" s="92">
        <f t="shared" si="2"/>
        <v>65</v>
      </c>
      <c r="J22" s="92">
        <v>27</v>
      </c>
      <c r="K22" s="92">
        <v>29</v>
      </c>
      <c r="L22" s="92">
        <f t="shared" si="3"/>
        <v>56</v>
      </c>
      <c r="M22" s="651"/>
    </row>
    <row r="23" spans="1:13" ht="10.5" customHeight="1">
      <c r="A23" s="10"/>
      <c r="B23" s="27" t="s">
        <v>23</v>
      </c>
      <c r="C23" s="294">
        <v>130</v>
      </c>
      <c r="D23" s="569">
        <v>137</v>
      </c>
      <c r="E23" s="571">
        <v>28</v>
      </c>
      <c r="F23" s="569">
        <v>51</v>
      </c>
      <c r="G23" s="100">
        <f t="shared" si="1"/>
        <v>79</v>
      </c>
      <c r="H23" s="569">
        <v>29</v>
      </c>
      <c r="I23" s="92">
        <f t="shared" si="2"/>
        <v>29</v>
      </c>
      <c r="J23" s="92">
        <v>37</v>
      </c>
      <c r="K23" s="92">
        <v>47</v>
      </c>
      <c r="L23" s="92">
        <f t="shared" si="3"/>
        <v>84</v>
      </c>
      <c r="M23" s="651"/>
    </row>
    <row r="24" spans="1:13" ht="10.5" customHeight="1">
      <c r="A24" s="10"/>
      <c r="B24" s="27" t="s">
        <v>31</v>
      </c>
      <c r="C24" s="294">
        <v>53</v>
      </c>
      <c r="D24" s="569">
        <v>48</v>
      </c>
      <c r="E24" s="571">
        <v>14</v>
      </c>
      <c r="F24" s="569">
        <v>11</v>
      </c>
      <c r="G24" s="100">
        <f t="shared" si="1"/>
        <v>25</v>
      </c>
      <c r="H24" s="569">
        <v>14</v>
      </c>
      <c r="I24" s="92">
        <f t="shared" si="2"/>
        <v>9</v>
      </c>
      <c r="J24" s="92">
        <v>8</v>
      </c>
      <c r="K24" s="92">
        <v>9</v>
      </c>
      <c r="L24" s="92">
        <f t="shared" si="3"/>
        <v>17</v>
      </c>
      <c r="M24" s="651"/>
    </row>
    <row r="25" spans="1:13" ht="10.5" customHeight="1">
      <c r="A25" s="10"/>
      <c r="B25" s="27" t="s">
        <v>423</v>
      </c>
      <c r="C25" s="294">
        <v>1</v>
      </c>
      <c r="D25" s="569">
        <v>11</v>
      </c>
      <c r="E25" s="571">
        <v>2</v>
      </c>
      <c r="F25" s="590">
        <v>4</v>
      </c>
      <c r="G25" s="100">
        <f t="shared" si="1"/>
        <v>6</v>
      </c>
      <c r="H25" s="569">
        <v>2</v>
      </c>
      <c r="I25" s="92">
        <f t="shared" si="2"/>
        <v>3</v>
      </c>
      <c r="J25" s="601">
        <v>4</v>
      </c>
      <c r="K25" s="92">
        <v>2</v>
      </c>
      <c r="L25" s="92">
        <f t="shared" si="3"/>
        <v>6</v>
      </c>
      <c r="M25" s="651"/>
    </row>
    <row r="26" spans="1:13" ht="10.5" customHeight="1">
      <c r="A26" s="10"/>
      <c r="B26" s="27" t="s">
        <v>26</v>
      </c>
      <c r="C26" s="294">
        <v>39</v>
      </c>
      <c r="D26" s="569">
        <v>46</v>
      </c>
      <c r="E26" s="571">
        <v>8</v>
      </c>
      <c r="F26" s="569">
        <v>17</v>
      </c>
      <c r="G26" s="100">
        <f t="shared" si="1"/>
        <v>25</v>
      </c>
      <c r="H26" s="569">
        <v>10</v>
      </c>
      <c r="I26" s="92">
        <f t="shared" si="2"/>
        <v>11</v>
      </c>
      <c r="J26" s="92">
        <v>7</v>
      </c>
      <c r="K26" s="92">
        <v>12</v>
      </c>
      <c r="L26" s="92">
        <f t="shared" si="3"/>
        <v>19</v>
      </c>
      <c r="M26" s="651"/>
    </row>
    <row r="27" spans="1:13" ht="10.5" customHeight="1">
      <c r="A27" s="10"/>
      <c r="B27" s="27" t="s">
        <v>424</v>
      </c>
      <c r="C27" s="294">
        <v>13</v>
      </c>
      <c r="D27" s="569">
        <v>15</v>
      </c>
      <c r="E27" s="571">
        <v>1</v>
      </c>
      <c r="F27" s="569">
        <v>5</v>
      </c>
      <c r="G27" s="100">
        <f t="shared" si="1"/>
        <v>6</v>
      </c>
      <c r="H27" s="569">
        <v>3</v>
      </c>
      <c r="I27" s="92">
        <f t="shared" si="2"/>
        <v>6</v>
      </c>
      <c r="J27" s="601">
        <v>7</v>
      </c>
      <c r="K27" s="92">
        <v>9</v>
      </c>
      <c r="L27" s="92">
        <f t="shared" si="3"/>
        <v>16</v>
      </c>
      <c r="M27" s="651"/>
    </row>
    <row r="28" spans="1:13" ht="10.5" customHeight="1">
      <c r="A28" s="10"/>
      <c r="B28" s="27" t="s">
        <v>82</v>
      </c>
      <c r="C28" s="294">
        <v>33</v>
      </c>
      <c r="D28" s="569">
        <v>24</v>
      </c>
      <c r="E28" s="571">
        <v>6</v>
      </c>
      <c r="F28" s="569">
        <v>7</v>
      </c>
      <c r="G28" s="100">
        <f t="shared" si="1"/>
        <v>13</v>
      </c>
      <c r="H28" s="569">
        <v>5</v>
      </c>
      <c r="I28" s="92">
        <f t="shared" si="2"/>
        <v>6</v>
      </c>
      <c r="J28" s="92">
        <v>8</v>
      </c>
      <c r="K28" s="92">
        <v>8</v>
      </c>
      <c r="L28" s="92">
        <f t="shared" si="3"/>
        <v>16</v>
      </c>
      <c r="M28" s="651"/>
    </row>
    <row r="29" spans="1:13" ht="10.5" customHeight="1">
      <c r="A29" s="10"/>
      <c r="B29" s="27" t="s">
        <v>20</v>
      </c>
      <c r="C29" s="92">
        <f>C20-SUM(C21:C28)</f>
        <v>205</v>
      </c>
      <c r="D29" s="569">
        <f>D20-SUM(D21:D28)</f>
        <v>205</v>
      </c>
      <c r="E29" s="572">
        <f>E20-SUM(E21:E28)</f>
        <v>59</v>
      </c>
      <c r="F29" s="569">
        <f>F20-SUM(F21:F28)</f>
        <v>48</v>
      </c>
      <c r="G29" s="100">
        <f t="shared" si="1"/>
        <v>107</v>
      </c>
      <c r="H29" s="569">
        <f>H20-SUM(H21:H28)</f>
        <v>38</v>
      </c>
      <c r="I29" s="92">
        <f t="shared" si="2"/>
        <v>60</v>
      </c>
      <c r="J29" s="92">
        <f>J20-SUM(J21:J28)</f>
        <v>45</v>
      </c>
      <c r="K29" s="92">
        <f>K20-SUM(K21:K28)</f>
        <v>86</v>
      </c>
      <c r="L29" s="92">
        <f t="shared" si="3"/>
        <v>131</v>
      </c>
      <c r="M29" s="651"/>
    </row>
    <row r="30" spans="1:13" ht="10.5" customHeight="1">
      <c r="A30" s="22" t="s">
        <v>163</v>
      </c>
      <c r="B30" s="27"/>
      <c r="C30" s="293">
        <v>4104</v>
      </c>
      <c r="D30" s="568">
        <v>5246</v>
      </c>
      <c r="E30" s="570">
        <v>1157</v>
      </c>
      <c r="F30" s="568">
        <v>1314</v>
      </c>
      <c r="G30" s="235">
        <f t="shared" si="1"/>
        <v>2471</v>
      </c>
      <c r="H30" s="568">
        <v>1305</v>
      </c>
      <c r="I30" s="235">
        <f t="shared" si="2"/>
        <v>1470</v>
      </c>
      <c r="J30" s="235">
        <v>1090</v>
      </c>
      <c r="K30" s="235">
        <v>1190</v>
      </c>
      <c r="L30" s="642">
        <f t="shared" si="3"/>
        <v>2280</v>
      </c>
      <c r="M30" s="651"/>
    </row>
    <row r="31" spans="1:13" ht="10.5" customHeight="1">
      <c r="A31" s="10"/>
      <c r="B31" s="27" t="s">
        <v>91</v>
      </c>
      <c r="C31" s="294">
        <v>32</v>
      </c>
      <c r="D31" s="569">
        <v>26</v>
      </c>
      <c r="E31" s="571">
        <v>4</v>
      </c>
      <c r="F31" s="569">
        <v>6</v>
      </c>
      <c r="G31" s="100">
        <f t="shared" si="1"/>
        <v>10</v>
      </c>
      <c r="H31" s="569">
        <v>11</v>
      </c>
      <c r="I31" s="92">
        <f t="shared" si="2"/>
        <v>5</v>
      </c>
      <c r="J31" s="92">
        <v>8</v>
      </c>
      <c r="K31" s="92">
        <v>7</v>
      </c>
      <c r="L31" s="92">
        <f t="shared" si="3"/>
        <v>15</v>
      </c>
      <c r="M31" s="651"/>
    </row>
    <row r="32" spans="1:13" ht="10.5" customHeight="1">
      <c r="A32" s="10"/>
      <c r="B32" s="27" t="s">
        <v>231</v>
      </c>
      <c r="C32" s="294">
        <v>92</v>
      </c>
      <c r="D32" s="569">
        <v>16</v>
      </c>
      <c r="E32" s="571">
        <v>4</v>
      </c>
      <c r="F32" s="569">
        <v>7</v>
      </c>
      <c r="G32" s="100">
        <f t="shared" si="1"/>
        <v>11</v>
      </c>
      <c r="H32" s="569">
        <v>3</v>
      </c>
      <c r="I32" s="92">
        <f t="shared" si="2"/>
        <v>2</v>
      </c>
      <c r="J32" s="92">
        <v>1</v>
      </c>
      <c r="K32" s="92">
        <v>2</v>
      </c>
      <c r="L32" s="92">
        <f t="shared" si="3"/>
        <v>3</v>
      </c>
      <c r="M32" s="651"/>
    </row>
    <row r="33" spans="1:14" ht="10.5" customHeight="1">
      <c r="A33" s="10"/>
      <c r="B33" s="27" t="s">
        <v>24</v>
      </c>
      <c r="C33" s="294">
        <v>130</v>
      </c>
      <c r="D33" s="569">
        <v>195</v>
      </c>
      <c r="E33" s="571">
        <v>53</v>
      </c>
      <c r="F33" s="569">
        <v>41</v>
      </c>
      <c r="G33" s="100">
        <f t="shared" si="1"/>
        <v>94</v>
      </c>
      <c r="H33" s="569">
        <v>46</v>
      </c>
      <c r="I33" s="92">
        <f t="shared" si="2"/>
        <v>55</v>
      </c>
      <c r="J33" s="92">
        <v>30</v>
      </c>
      <c r="K33" s="92">
        <v>43</v>
      </c>
      <c r="L33" s="92">
        <f t="shared" si="3"/>
        <v>73</v>
      </c>
      <c r="M33" s="651"/>
      <c r="N33" s="30"/>
    </row>
    <row r="34" spans="1:13" ht="10.5" customHeight="1">
      <c r="A34" s="10"/>
      <c r="B34" s="27" t="s">
        <v>233</v>
      </c>
      <c r="C34" s="294">
        <v>1397</v>
      </c>
      <c r="D34" s="569">
        <v>1778</v>
      </c>
      <c r="E34" s="571">
        <v>434</v>
      </c>
      <c r="F34" s="569">
        <v>486</v>
      </c>
      <c r="G34" s="100">
        <f t="shared" si="1"/>
        <v>920</v>
      </c>
      <c r="H34" s="569">
        <v>418</v>
      </c>
      <c r="I34" s="92">
        <f t="shared" si="2"/>
        <v>440</v>
      </c>
      <c r="J34" s="92">
        <v>387</v>
      </c>
      <c r="K34" s="92">
        <v>465</v>
      </c>
      <c r="L34" s="92">
        <f t="shared" si="3"/>
        <v>852</v>
      </c>
      <c r="M34" s="651"/>
    </row>
    <row r="35" spans="1:13" ht="10.5" customHeight="1">
      <c r="A35" s="10"/>
      <c r="B35" s="27" t="s">
        <v>94</v>
      </c>
      <c r="C35" s="294">
        <v>4</v>
      </c>
      <c r="D35" s="569">
        <v>11</v>
      </c>
      <c r="E35" s="571">
        <v>1</v>
      </c>
      <c r="F35" s="575">
        <v>0</v>
      </c>
      <c r="G35" s="313">
        <f t="shared" si="1"/>
        <v>1</v>
      </c>
      <c r="H35" s="569">
        <v>3</v>
      </c>
      <c r="I35" s="92">
        <f t="shared" si="2"/>
        <v>7</v>
      </c>
      <c r="J35" s="92">
        <v>3</v>
      </c>
      <c r="K35" s="92">
        <v>10</v>
      </c>
      <c r="L35" s="92">
        <f t="shared" si="3"/>
        <v>13</v>
      </c>
      <c r="M35" s="651"/>
    </row>
    <row r="36" spans="1:13" ht="10.5" customHeight="1">
      <c r="A36" s="10"/>
      <c r="B36" s="27" t="s">
        <v>17</v>
      </c>
      <c r="C36" s="294">
        <v>784</v>
      </c>
      <c r="D36" s="569">
        <v>889</v>
      </c>
      <c r="E36" s="571">
        <v>208</v>
      </c>
      <c r="F36" s="569">
        <v>209</v>
      </c>
      <c r="G36" s="100">
        <f t="shared" si="1"/>
        <v>417</v>
      </c>
      <c r="H36" s="569">
        <v>206</v>
      </c>
      <c r="I36" s="92">
        <f t="shared" si="2"/>
        <v>266</v>
      </c>
      <c r="J36" s="92">
        <v>166</v>
      </c>
      <c r="K36" s="92">
        <v>202</v>
      </c>
      <c r="L36" s="92">
        <f t="shared" si="3"/>
        <v>368</v>
      </c>
      <c r="M36" s="651"/>
    </row>
    <row r="37" spans="1:13" ht="10.5" customHeight="1">
      <c r="A37" s="10"/>
      <c r="B37" s="27" t="s">
        <v>25</v>
      </c>
      <c r="C37" s="294">
        <v>187</v>
      </c>
      <c r="D37" s="569">
        <v>227</v>
      </c>
      <c r="E37" s="571">
        <v>31</v>
      </c>
      <c r="F37" s="569">
        <v>67</v>
      </c>
      <c r="G37" s="100">
        <f t="shared" si="1"/>
        <v>98</v>
      </c>
      <c r="H37" s="569">
        <v>58</v>
      </c>
      <c r="I37" s="92">
        <f t="shared" si="2"/>
        <v>71</v>
      </c>
      <c r="J37" s="92">
        <v>59</v>
      </c>
      <c r="K37" s="92">
        <v>53</v>
      </c>
      <c r="L37" s="92">
        <f t="shared" si="3"/>
        <v>112</v>
      </c>
      <c r="M37" s="651"/>
    </row>
    <row r="38" spans="1:13" ht="10.5" customHeight="1">
      <c r="A38" s="10"/>
      <c r="B38" s="27" t="s">
        <v>218</v>
      </c>
      <c r="C38" s="294">
        <v>1144</v>
      </c>
      <c r="D38" s="569">
        <v>1630</v>
      </c>
      <c r="E38" s="571">
        <v>347</v>
      </c>
      <c r="F38" s="569">
        <v>353</v>
      </c>
      <c r="G38" s="100">
        <f t="shared" si="1"/>
        <v>700</v>
      </c>
      <c r="H38" s="569">
        <v>430</v>
      </c>
      <c r="I38" s="92">
        <f t="shared" si="2"/>
        <v>500</v>
      </c>
      <c r="J38" s="92">
        <v>348</v>
      </c>
      <c r="K38" s="92">
        <v>310</v>
      </c>
      <c r="L38" s="92">
        <f t="shared" si="3"/>
        <v>658</v>
      </c>
      <c r="M38" s="651"/>
    </row>
    <row r="39" spans="1:13" ht="10.5" customHeight="1">
      <c r="A39" s="10"/>
      <c r="B39" s="27" t="s">
        <v>43</v>
      </c>
      <c r="C39" s="294">
        <v>31</v>
      </c>
      <c r="D39" s="569">
        <v>26</v>
      </c>
      <c r="E39" s="571">
        <v>4</v>
      </c>
      <c r="F39" s="569">
        <v>3</v>
      </c>
      <c r="G39" s="100">
        <f t="shared" si="1"/>
        <v>7</v>
      </c>
      <c r="H39" s="569">
        <v>12</v>
      </c>
      <c r="I39" s="92">
        <f t="shared" si="2"/>
        <v>7</v>
      </c>
      <c r="J39" s="92">
        <v>3</v>
      </c>
      <c r="K39" s="92">
        <v>3</v>
      </c>
      <c r="L39" s="92">
        <f t="shared" si="3"/>
        <v>6</v>
      </c>
      <c r="M39" s="651"/>
    </row>
    <row r="40" spans="1:13" ht="10.5" customHeight="1">
      <c r="A40" s="10"/>
      <c r="B40" s="27" t="s">
        <v>30</v>
      </c>
      <c r="C40" s="294">
        <v>32</v>
      </c>
      <c r="D40" s="569">
        <v>26</v>
      </c>
      <c r="E40" s="571">
        <v>10</v>
      </c>
      <c r="F40" s="569">
        <v>7</v>
      </c>
      <c r="G40" s="100">
        <f t="shared" si="1"/>
        <v>17</v>
      </c>
      <c r="H40" s="569">
        <v>5</v>
      </c>
      <c r="I40" s="92">
        <f t="shared" si="2"/>
        <v>4</v>
      </c>
      <c r="J40" s="92">
        <v>8</v>
      </c>
      <c r="K40" s="92">
        <v>1</v>
      </c>
      <c r="L40" s="92">
        <f t="shared" si="3"/>
        <v>9</v>
      </c>
      <c r="M40" s="651"/>
    </row>
    <row r="41" spans="1:13" ht="10.5" customHeight="1">
      <c r="A41" s="10"/>
      <c r="B41" s="27" t="s">
        <v>20</v>
      </c>
      <c r="C41" s="43">
        <f>C30-SUM(C31:C40)</f>
        <v>271</v>
      </c>
      <c r="D41" s="569">
        <f>D30-SUM(D31:D40)</f>
        <v>422</v>
      </c>
      <c r="E41" s="571">
        <f>E30-SUM(E31:E40)</f>
        <v>61</v>
      </c>
      <c r="F41" s="569">
        <f>F30-SUM(F31:F40)</f>
        <v>135</v>
      </c>
      <c r="G41" s="100">
        <f t="shared" si="1"/>
        <v>196</v>
      </c>
      <c r="H41" s="569">
        <f>H30-SUM(H31:H40)</f>
        <v>113</v>
      </c>
      <c r="I41" s="92">
        <f t="shared" si="2"/>
        <v>113</v>
      </c>
      <c r="J41" s="92">
        <f>J30-SUM(J31:J40)</f>
        <v>77</v>
      </c>
      <c r="K41" s="92">
        <f>K30-SUM(K31:K40)</f>
        <v>94</v>
      </c>
      <c r="L41" s="92">
        <f t="shared" si="3"/>
        <v>171</v>
      </c>
      <c r="M41" s="651"/>
    </row>
    <row r="42" spans="1:13" ht="10.5" customHeight="1">
      <c r="A42" s="22" t="s">
        <v>164</v>
      </c>
      <c r="B42" s="27"/>
      <c r="C42" s="293">
        <v>5122</v>
      </c>
      <c r="D42" s="568">
        <v>4778</v>
      </c>
      <c r="E42" s="570">
        <v>1241</v>
      </c>
      <c r="F42" s="568">
        <v>1258</v>
      </c>
      <c r="G42" s="235">
        <f t="shared" si="1"/>
        <v>2499</v>
      </c>
      <c r="H42" s="568">
        <v>1314</v>
      </c>
      <c r="I42" s="235">
        <f t="shared" si="2"/>
        <v>965</v>
      </c>
      <c r="J42" s="235">
        <v>877</v>
      </c>
      <c r="K42" s="235">
        <v>1000</v>
      </c>
      <c r="L42" s="642">
        <f t="shared" si="3"/>
        <v>1877</v>
      </c>
      <c r="M42" s="651"/>
    </row>
    <row r="43" spans="1:13" ht="10.5" customHeight="1">
      <c r="A43" s="10"/>
      <c r="B43" s="27" t="s">
        <v>22</v>
      </c>
      <c r="C43" s="294">
        <v>123</v>
      </c>
      <c r="D43" s="569">
        <v>119</v>
      </c>
      <c r="E43" s="571">
        <v>19</v>
      </c>
      <c r="F43" s="569">
        <v>37</v>
      </c>
      <c r="G43" s="100">
        <f t="shared" si="1"/>
        <v>56</v>
      </c>
      <c r="H43" s="569">
        <v>32</v>
      </c>
      <c r="I43" s="92">
        <f t="shared" si="2"/>
        <v>31</v>
      </c>
      <c r="J43" s="92">
        <v>23</v>
      </c>
      <c r="K43" s="92">
        <v>21</v>
      </c>
      <c r="L43" s="92">
        <f t="shared" si="3"/>
        <v>44</v>
      </c>
      <c r="M43" s="651"/>
    </row>
    <row r="44" spans="1:13" ht="10.5" customHeight="1">
      <c r="A44" s="10"/>
      <c r="B44" s="27" t="s">
        <v>29</v>
      </c>
      <c r="C44" s="294">
        <v>4831</v>
      </c>
      <c r="D44" s="569">
        <v>4483</v>
      </c>
      <c r="E44" s="571">
        <v>1184</v>
      </c>
      <c r="F44" s="569">
        <v>1171</v>
      </c>
      <c r="G44" s="100">
        <f t="shared" si="1"/>
        <v>2355</v>
      </c>
      <c r="H44" s="569">
        <v>1257</v>
      </c>
      <c r="I44" s="92">
        <f t="shared" si="2"/>
        <v>871</v>
      </c>
      <c r="J44" s="92">
        <v>828</v>
      </c>
      <c r="K44" s="92">
        <v>914</v>
      </c>
      <c r="L44" s="92">
        <f t="shared" si="3"/>
        <v>1742</v>
      </c>
      <c r="M44" s="651"/>
    </row>
    <row r="45" spans="1:13" ht="10.5" customHeight="1">
      <c r="A45" s="10"/>
      <c r="B45" s="27" t="s">
        <v>20</v>
      </c>
      <c r="C45" s="43">
        <f>C42-SUM(C43:C44)</f>
        <v>168</v>
      </c>
      <c r="D45" s="569">
        <f>D42-SUM(D43:D44)</f>
        <v>176</v>
      </c>
      <c r="E45" s="571">
        <f>E42-SUM(E43:E44)</f>
        <v>38</v>
      </c>
      <c r="F45" s="569">
        <f>F42-SUM(F43:F44)</f>
        <v>50</v>
      </c>
      <c r="G45" s="100">
        <f t="shared" si="1"/>
        <v>88</v>
      </c>
      <c r="H45" s="569">
        <f>H42-SUM(H43:H44)</f>
        <v>25</v>
      </c>
      <c r="I45" s="92">
        <f t="shared" si="2"/>
        <v>63</v>
      </c>
      <c r="J45" s="92">
        <f>J42-SUM(J43:J44)</f>
        <v>26</v>
      </c>
      <c r="K45" s="92">
        <f>K42-SUM(K43:K44)</f>
        <v>65</v>
      </c>
      <c r="L45" s="92">
        <f t="shared" si="3"/>
        <v>91</v>
      </c>
      <c r="M45" s="651"/>
    </row>
    <row r="46" spans="1:13" ht="10.5" customHeight="1">
      <c r="A46" s="22" t="s">
        <v>165</v>
      </c>
      <c r="B46" s="27"/>
      <c r="C46" s="293">
        <v>109</v>
      </c>
      <c r="D46" s="568">
        <v>113</v>
      </c>
      <c r="E46" s="570">
        <v>18</v>
      </c>
      <c r="F46" s="568">
        <v>18</v>
      </c>
      <c r="G46" s="235">
        <f t="shared" si="1"/>
        <v>36</v>
      </c>
      <c r="H46" s="568">
        <v>29</v>
      </c>
      <c r="I46" s="235">
        <f t="shared" si="2"/>
        <v>48</v>
      </c>
      <c r="J46" s="235">
        <v>31</v>
      </c>
      <c r="K46" s="235">
        <v>57</v>
      </c>
      <c r="L46" s="642">
        <f t="shared" si="3"/>
        <v>88</v>
      </c>
      <c r="M46" s="651"/>
    </row>
    <row r="47" spans="1:13" ht="10.5" customHeight="1">
      <c r="A47" s="10"/>
      <c r="B47" s="27" t="s">
        <v>21</v>
      </c>
      <c r="C47" s="294">
        <v>103</v>
      </c>
      <c r="D47" s="569">
        <v>109</v>
      </c>
      <c r="E47" s="571">
        <v>17</v>
      </c>
      <c r="F47" s="569">
        <v>17</v>
      </c>
      <c r="G47" s="100">
        <f t="shared" si="1"/>
        <v>34</v>
      </c>
      <c r="H47" s="569">
        <v>28</v>
      </c>
      <c r="I47" s="92">
        <f t="shared" si="2"/>
        <v>47</v>
      </c>
      <c r="J47" s="92">
        <v>30</v>
      </c>
      <c r="K47" s="92">
        <v>56</v>
      </c>
      <c r="L47" s="92">
        <f t="shared" si="3"/>
        <v>86</v>
      </c>
      <c r="M47" s="651"/>
    </row>
    <row r="48" spans="1:13" ht="10.5" customHeight="1">
      <c r="A48" s="10"/>
      <c r="B48" s="162" t="s">
        <v>216</v>
      </c>
      <c r="C48" s="295">
        <v>0</v>
      </c>
      <c r="D48" s="575">
        <v>0</v>
      </c>
      <c r="E48" s="577">
        <v>0</v>
      </c>
      <c r="F48" s="575">
        <v>0</v>
      </c>
      <c r="G48" s="604">
        <f t="shared" si="1"/>
        <v>0</v>
      </c>
      <c r="H48" s="575">
        <v>0</v>
      </c>
      <c r="I48" s="575">
        <v>0</v>
      </c>
      <c r="J48" s="295">
        <v>0</v>
      </c>
      <c r="K48" s="295">
        <v>0</v>
      </c>
      <c r="L48" s="295">
        <f t="shared" si="3"/>
        <v>0</v>
      </c>
      <c r="M48" s="651"/>
    </row>
    <row r="49" spans="1:13" ht="10.5" customHeight="1">
      <c r="A49" s="35"/>
      <c r="B49" s="169" t="s">
        <v>20</v>
      </c>
      <c r="C49" s="240">
        <f>C46-SUM(C47:C47)</f>
        <v>6</v>
      </c>
      <c r="D49" s="573">
        <f>D46-SUM(D47:D48)</f>
        <v>4</v>
      </c>
      <c r="E49" s="573">
        <f>E46-SUM(E47:E48)</f>
        <v>1</v>
      </c>
      <c r="F49" s="591">
        <f>F46-SUM(F47:F48)</f>
        <v>1</v>
      </c>
      <c r="G49" s="102">
        <f t="shared" si="1"/>
        <v>2</v>
      </c>
      <c r="H49" s="348">
        <f>H46-SUM(H47:H48)</f>
        <v>1</v>
      </c>
      <c r="I49" s="348">
        <f t="shared" si="2"/>
        <v>1</v>
      </c>
      <c r="J49" s="348">
        <f>J46-SUM(J47:J48)</f>
        <v>1</v>
      </c>
      <c r="K49" s="348">
        <f>K46-SUM(K47:K48)</f>
        <v>1</v>
      </c>
      <c r="L49" s="348">
        <f t="shared" si="3"/>
        <v>2</v>
      </c>
      <c r="M49" s="651"/>
    </row>
    <row r="50" spans="1:13" ht="15" customHeight="1">
      <c r="A50" s="264" t="s">
        <v>268</v>
      </c>
      <c r="B50" s="264"/>
      <c r="C50" s="3" t="s">
        <v>294</v>
      </c>
      <c r="M50" s="651"/>
    </row>
    <row r="51" spans="1:2" ht="16.5" customHeight="1">
      <c r="A51" s="57" t="s">
        <v>256</v>
      </c>
      <c r="B51" s="72"/>
    </row>
    <row r="52" spans="3:4" ht="16.5" customHeight="1">
      <c r="C52" s="72"/>
      <c r="D52" s="72"/>
    </row>
  </sheetData>
  <sheetProtection/>
  <mergeCells count="6">
    <mergeCell ref="M1:M50"/>
    <mergeCell ref="A4:B5"/>
    <mergeCell ref="C4:C5"/>
    <mergeCell ref="E4:I4"/>
    <mergeCell ref="D4:D5"/>
    <mergeCell ref="J4:L4"/>
  </mergeCells>
  <printOptions/>
  <pageMargins left="0.52" right="0.25" top="0.27" bottom="0" header="0.3" footer="0.1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B1">
      <selection activeCell="A8" sqref="A8"/>
    </sheetView>
  </sheetViews>
  <sheetFormatPr defaultColWidth="9.140625" defaultRowHeight="12.75"/>
  <cols>
    <col min="1" max="1" width="5.7109375" style="115" customWidth="1"/>
    <col min="2" max="2" width="32.7109375" style="115" customWidth="1"/>
    <col min="3" max="6" width="9.7109375" style="115" customWidth="1"/>
    <col min="7" max="7" width="9.7109375" style="494" customWidth="1"/>
    <col min="8" max="11" width="9.7109375" style="115" customWidth="1"/>
    <col min="12" max="12" width="9.7109375" style="494" customWidth="1"/>
    <col min="13" max="13" width="3.140625" style="115" customWidth="1"/>
    <col min="14" max="16384" width="9.140625" style="115" customWidth="1"/>
  </cols>
  <sheetData>
    <row r="1" spans="1:13" s="114" customFormat="1" ht="16.5" customHeight="1">
      <c r="A1" s="34" t="s">
        <v>406</v>
      </c>
      <c r="G1" s="490"/>
      <c r="L1" s="490"/>
      <c r="M1" s="686" t="s">
        <v>123</v>
      </c>
    </row>
    <row r="2" spans="1:13" ht="12.75" customHeight="1">
      <c r="A2" s="12"/>
      <c r="B2" s="3"/>
      <c r="C2" s="3"/>
      <c r="D2" s="3"/>
      <c r="E2" s="58"/>
      <c r="F2" s="292"/>
      <c r="G2" s="491"/>
      <c r="H2" s="292"/>
      <c r="J2" s="58"/>
      <c r="K2" s="58"/>
      <c r="L2" s="58" t="s">
        <v>127</v>
      </c>
      <c r="M2" s="686"/>
    </row>
    <row r="3" spans="1:13" ht="4.5" customHeight="1">
      <c r="A3" s="12"/>
      <c r="B3" s="3"/>
      <c r="C3" s="3"/>
      <c r="D3" s="3"/>
      <c r="E3" s="58"/>
      <c r="F3" s="292"/>
      <c r="G3" s="491"/>
      <c r="H3" s="292"/>
      <c r="I3" s="292"/>
      <c r="J3" s="292"/>
      <c r="K3" s="292"/>
      <c r="L3" s="491"/>
      <c r="M3" s="686"/>
    </row>
    <row r="4" spans="1:13" ht="15" customHeight="1">
      <c r="A4" s="675" t="s">
        <v>10</v>
      </c>
      <c r="B4" s="676"/>
      <c r="C4" s="659">
        <v>2006</v>
      </c>
      <c r="D4" s="659" t="s">
        <v>418</v>
      </c>
      <c r="E4" s="683" t="s">
        <v>418</v>
      </c>
      <c r="F4" s="684"/>
      <c r="G4" s="684"/>
      <c r="H4" s="684"/>
      <c r="I4" s="685"/>
      <c r="J4" s="683" t="s">
        <v>378</v>
      </c>
      <c r="K4" s="684"/>
      <c r="L4" s="685"/>
      <c r="M4" s="686"/>
    </row>
    <row r="5" spans="1:13" ht="13.5" customHeight="1">
      <c r="A5" s="677"/>
      <c r="B5" s="678"/>
      <c r="C5" s="679"/>
      <c r="D5" s="679"/>
      <c r="E5" s="41" t="s">
        <v>0</v>
      </c>
      <c r="F5" s="41" t="s">
        <v>152</v>
      </c>
      <c r="G5" s="485" t="s">
        <v>414</v>
      </c>
      <c r="H5" s="41" t="s">
        <v>155</v>
      </c>
      <c r="I5" s="41" t="s">
        <v>194</v>
      </c>
      <c r="J5" s="41" t="s">
        <v>0</v>
      </c>
      <c r="K5" s="41" t="s">
        <v>152</v>
      </c>
      <c r="L5" s="485" t="s">
        <v>414</v>
      </c>
      <c r="M5" s="686"/>
    </row>
    <row r="6" spans="1:13" ht="12" customHeight="1">
      <c r="A6" s="22" t="s">
        <v>198</v>
      </c>
      <c r="B6" s="127" t="s">
        <v>205</v>
      </c>
      <c r="C6" s="192">
        <f>'Table 7'!C5-'Table 8'!C6</f>
        <v>21328</v>
      </c>
      <c r="D6" s="192">
        <f>'Table 7'!D5-'Table 8'!D6</f>
        <v>13778</v>
      </c>
      <c r="E6" s="192">
        <f>'Table 7'!E5-'Table 8'!E6</f>
        <v>3404</v>
      </c>
      <c r="F6" s="192">
        <f>'Table 7'!F5-'Table 8'!F6</f>
        <v>3725</v>
      </c>
      <c r="G6" s="192">
        <f>'Table 7'!G5-'Table 8'!G6</f>
        <v>7129</v>
      </c>
      <c r="H6" s="192">
        <f>'Table 7'!H5-'Table 8'!H6</f>
        <v>3055</v>
      </c>
      <c r="I6" s="192">
        <f>'Table 7'!I5-'Table 8'!I6</f>
        <v>3594</v>
      </c>
      <c r="J6" s="192">
        <f>'Table 7'!J5-'Table 8'!J6</f>
        <v>2643</v>
      </c>
      <c r="K6" s="192">
        <f>'Table 7'!K5-'Table 8'!K6</f>
        <v>3017</v>
      </c>
      <c r="L6" s="192">
        <f>'Table 7'!L5-'Table 8'!L6</f>
        <v>5660</v>
      </c>
      <c r="M6" s="686"/>
    </row>
    <row r="7" spans="1:13" ht="10.5" customHeight="1">
      <c r="A7" s="22" t="s">
        <v>161</v>
      </c>
      <c r="B7" s="29"/>
      <c r="C7" s="210">
        <f>'Table 7'!C6-'Table 8'!C7</f>
        <v>4942</v>
      </c>
      <c r="D7" s="210">
        <f>'Table 7'!D6-'Table 8'!D7</f>
        <v>4572</v>
      </c>
      <c r="E7" s="210">
        <f>'Table 7'!E6-'Table 8'!E7</f>
        <v>1205</v>
      </c>
      <c r="F7" s="210">
        <f>'Table 7'!F6-'Table 8'!F7</f>
        <v>1031</v>
      </c>
      <c r="G7" s="210">
        <f>'Table 7'!G6-'Table 8'!G7</f>
        <v>2236</v>
      </c>
      <c r="H7" s="210">
        <f>'Table 7'!H6-'Table 8'!H7</f>
        <v>1036</v>
      </c>
      <c r="I7" s="210">
        <f>'Table 7'!I6-'Table 8'!I7</f>
        <v>1300</v>
      </c>
      <c r="J7" s="210">
        <f>'Table 7'!J6-'Table 8'!J7</f>
        <v>1088</v>
      </c>
      <c r="K7" s="210">
        <f>'Table 7'!K6-'Table 8'!K7</f>
        <v>966</v>
      </c>
      <c r="L7" s="210">
        <f>'Table 7'!L6-'Table 8'!L7</f>
        <v>2054</v>
      </c>
      <c r="M7" s="686"/>
    </row>
    <row r="8" spans="1:13" ht="10.5" customHeight="1">
      <c r="A8" s="22"/>
      <c r="B8" s="27" t="s">
        <v>42</v>
      </c>
      <c r="C8" s="212">
        <f>'Table 7'!C7-'Table 8'!C8</f>
        <v>3</v>
      </c>
      <c r="D8" s="212">
        <f>'Table 7'!D7-'Table 8'!D8</f>
        <v>11</v>
      </c>
      <c r="E8" s="600">
        <f>'Table 7'!E7-'Table 8'!E8</f>
        <v>0</v>
      </c>
      <c r="F8" s="212">
        <f>'Table 7'!F7-'Table 8'!F8</f>
        <v>3</v>
      </c>
      <c r="G8" s="489">
        <f>'Table 7'!G7-'Table 8'!G8</f>
        <v>3</v>
      </c>
      <c r="H8" s="212">
        <f>'Table 7'!H7-'Table 8'!H8</f>
        <v>1</v>
      </c>
      <c r="I8" s="212">
        <f>'Table 7'!I7-'Table 8'!I8</f>
        <v>7</v>
      </c>
      <c r="J8" s="212">
        <f>'Table 7'!J7-'Table 8'!J8</f>
        <v>2</v>
      </c>
      <c r="K8" s="564">
        <f>'Table 7'!K7-'Table 8'!K8</f>
        <v>0</v>
      </c>
      <c r="L8" s="489">
        <f>'Table 7'!L7-'Table 8'!L8</f>
        <v>2</v>
      </c>
      <c r="M8" s="686"/>
    </row>
    <row r="9" spans="1:13" ht="11.25" customHeight="1">
      <c r="A9" s="10"/>
      <c r="B9" s="29" t="s">
        <v>11</v>
      </c>
      <c r="C9" s="211">
        <f>'Table 7'!C8-'Table 8'!C9</f>
        <v>269</v>
      </c>
      <c r="D9" s="211">
        <f>'Table 7'!D8-'Table 8'!D9</f>
        <v>177</v>
      </c>
      <c r="E9" s="211">
        <f>'Table 7'!E8-'Table 8'!E9</f>
        <v>55</v>
      </c>
      <c r="F9" s="211">
        <f>'Table 7'!F8-'Table 8'!F9</f>
        <v>40</v>
      </c>
      <c r="G9" s="492">
        <f>'Table 7'!G8-'Table 8'!G9</f>
        <v>95</v>
      </c>
      <c r="H9" s="211">
        <f>'Table 7'!H8-'Table 8'!H9</f>
        <v>26</v>
      </c>
      <c r="I9" s="211">
        <f>'Table 7'!I8-'Table 8'!I9</f>
        <v>56</v>
      </c>
      <c r="J9" s="211">
        <f>'Table 7'!J8-'Table 8'!J9</f>
        <v>4</v>
      </c>
      <c r="K9" s="211">
        <f>'Table 7'!K8-'Table 8'!K9</f>
        <v>1</v>
      </c>
      <c r="L9" s="492">
        <f>'Table 7'!L8-'Table 8'!L9</f>
        <v>5</v>
      </c>
      <c r="M9" s="686"/>
    </row>
    <row r="10" spans="1:13" ht="10.5" customHeight="1">
      <c r="A10" s="10"/>
      <c r="B10" s="29" t="s">
        <v>12</v>
      </c>
      <c r="C10" s="211">
        <f>'Table 7'!C9-'Table 8'!C10</f>
        <v>1795</v>
      </c>
      <c r="D10" s="211">
        <f>'Table 7'!D9-'Table 8'!D10</f>
        <v>1867</v>
      </c>
      <c r="E10" s="211">
        <f>'Table 7'!E9-'Table 8'!E10</f>
        <v>427</v>
      </c>
      <c r="F10" s="211">
        <f>'Table 7'!F9-'Table 8'!F10</f>
        <v>538</v>
      </c>
      <c r="G10" s="492">
        <f>'Table 7'!G9-'Table 8'!G10</f>
        <v>965</v>
      </c>
      <c r="H10" s="211">
        <f>'Table 7'!H9-'Table 8'!H10</f>
        <v>470</v>
      </c>
      <c r="I10" s="211">
        <f>'Table 7'!I9-'Table 8'!I10</f>
        <v>432</v>
      </c>
      <c r="J10" s="211">
        <f>'Table 7'!J9-'Table 8'!J10</f>
        <v>444</v>
      </c>
      <c r="K10" s="211">
        <f>'Table 7'!K9-'Table 8'!K10</f>
        <v>292</v>
      </c>
      <c r="L10" s="492">
        <f>'Table 7'!L9-'Table 8'!L10</f>
        <v>736</v>
      </c>
      <c r="M10" s="686"/>
    </row>
    <row r="11" spans="1:13" ht="10.5" customHeight="1">
      <c r="A11" s="10"/>
      <c r="B11" s="29" t="s">
        <v>13</v>
      </c>
      <c r="C11" s="211">
        <f>'Table 7'!C10-'Table 8'!C11</f>
        <v>219</v>
      </c>
      <c r="D11" s="211">
        <f>'Table 7'!D10-'Table 8'!D11</f>
        <v>60</v>
      </c>
      <c r="E11" s="211">
        <f>'Table 7'!E10-'Table 8'!E11</f>
        <v>23</v>
      </c>
      <c r="F11" s="211">
        <f>'Table 7'!F10-'Table 8'!F11</f>
        <v>11</v>
      </c>
      <c r="G11" s="492">
        <f>'Table 7'!G10-'Table 8'!G11</f>
        <v>34</v>
      </c>
      <c r="H11" s="211">
        <f>'Table 7'!H10-'Table 8'!H11</f>
        <v>12</v>
      </c>
      <c r="I11" s="211">
        <f>'Table 7'!I10-'Table 8'!I11</f>
        <v>14</v>
      </c>
      <c r="J11" s="211">
        <f>'Table 7'!J10-'Table 8'!J11</f>
        <v>68</v>
      </c>
      <c r="K11" s="211">
        <f>'Table 7'!K10-'Table 8'!K11</f>
        <v>101</v>
      </c>
      <c r="L11" s="492">
        <f>'Table 7'!L10-'Table 8'!L11</f>
        <v>169</v>
      </c>
      <c r="M11" s="686"/>
    </row>
    <row r="12" spans="1:13" ht="10.5" customHeight="1">
      <c r="A12" s="10"/>
      <c r="B12" s="29" t="s">
        <v>14</v>
      </c>
      <c r="C12" s="211">
        <f>'Table 7'!C11-'Table 8'!C12</f>
        <v>798</v>
      </c>
      <c r="D12" s="211">
        <f>'Table 7'!D11-'Table 8'!D12</f>
        <v>902</v>
      </c>
      <c r="E12" s="211">
        <f>'Table 7'!E11-'Table 8'!E12</f>
        <v>288</v>
      </c>
      <c r="F12" s="211">
        <f>'Table 7'!F11-'Table 8'!F12</f>
        <v>143</v>
      </c>
      <c r="G12" s="492">
        <f>'Table 7'!G11-'Table 8'!G12</f>
        <v>431</v>
      </c>
      <c r="H12" s="211">
        <f>'Table 7'!H11-'Table 8'!H12</f>
        <v>243</v>
      </c>
      <c r="I12" s="211">
        <f>'Table 7'!I11-'Table 8'!I12</f>
        <v>228</v>
      </c>
      <c r="J12" s="211">
        <f>'Table 7'!J11-'Table 8'!J12</f>
        <v>194</v>
      </c>
      <c r="K12" s="211">
        <f>'Table 7'!K11-'Table 8'!K12</f>
        <v>172</v>
      </c>
      <c r="L12" s="492">
        <f>'Table 7'!L11-'Table 8'!L12</f>
        <v>366</v>
      </c>
      <c r="M12" s="686"/>
    </row>
    <row r="13" spans="1:13" ht="10.5" customHeight="1">
      <c r="A13" s="10"/>
      <c r="B13" s="29" t="s">
        <v>15</v>
      </c>
      <c r="C13" s="211">
        <f>'Table 7'!C12-'Table 8'!C13</f>
        <v>19</v>
      </c>
      <c r="D13" s="211">
        <f>'Table 7'!D12-'Table 8'!D13</f>
        <v>157</v>
      </c>
      <c r="E13" s="211">
        <f>'Table 7'!E12-'Table 8'!E13</f>
        <v>2</v>
      </c>
      <c r="F13" s="211">
        <f>'Table 7'!F12-'Table 8'!F13</f>
        <v>16</v>
      </c>
      <c r="G13" s="492">
        <f>'Table 7'!G12-'Table 8'!G13</f>
        <v>18</v>
      </c>
      <c r="H13" s="211">
        <f>'Table 7'!H12-'Table 8'!H13</f>
        <v>34</v>
      </c>
      <c r="I13" s="211">
        <f>'Table 7'!I12-'Table 8'!I13</f>
        <v>105</v>
      </c>
      <c r="J13" s="211">
        <f>'Table 7'!J12-'Table 8'!J13</f>
        <v>6</v>
      </c>
      <c r="K13" s="211">
        <f>'Table 7'!K12-'Table 8'!K13</f>
        <v>2</v>
      </c>
      <c r="L13" s="492">
        <f>'Table 7'!L12-'Table 8'!L13</f>
        <v>8</v>
      </c>
      <c r="M13" s="686"/>
    </row>
    <row r="14" spans="1:13" ht="10.5" customHeight="1">
      <c r="A14" s="10"/>
      <c r="B14" s="29" t="s">
        <v>16</v>
      </c>
      <c r="C14" s="211">
        <f>'Table 7'!C13-'Table 8'!C14</f>
        <v>45</v>
      </c>
      <c r="D14" s="211">
        <f>'Table 7'!D13-'Table 8'!D14</f>
        <v>66</v>
      </c>
      <c r="E14" s="211">
        <f>'Table 7'!E13-'Table 8'!E14</f>
        <v>33</v>
      </c>
      <c r="F14" s="211">
        <f>'Table 7'!F13-'Table 8'!F14</f>
        <v>10</v>
      </c>
      <c r="G14" s="492">
        <f>'Table 7'!G13-'Table 8'!G14</f>
        <v>43</v>
      </c>
      <c r="H14" s="211">
        <f>'Table 7'!H13-'Table 8'!H14</f>
        <v>1</v>
      </c>
      <c r="I14" s="211">
        <f>'Table 7'!I13-'Table 8'!I14</f>
        <v>22</v>
      </c>
      <c r="J14" s="211">
        <f>'Table 7'!J13-'Table 8'!J14</f>
        <v>21</v>
      </c>
      <c r="K14" s="211">
        <f>'Table 7'!K13-'Table 8'!K14</f>
        <v>32</v>
      </c>
      <c r="L14" s="492">
        <f>'Table 7'!L13-'Table 8'!L14</f>
        <v>53</v>
      </c>
      <c r="M14" s="686"/>
    </row>
    <row r="15" spans="1:13" ht="10.5" customHeight="1">
      <c r="A15" s="10"/>
      <c r="B15" s="29" t="s">
        <v>19</v>
      </c>
      <c r="C15" s="211">
        <f>'Table 7'!C14-'Table 8'!C15</f>
        <v>637</v>
      </c>
      <c r="D15" s="211">
        <f>'Table 7'!D14-'Table 8'!D15</f>
        <v>463</v>
      </c>
      <c r="E15" s="211">
        <f>'Table 7'!E14-'Table 8'!E15</f>
        <v>112</v>
      </c>
      <c r="F15" s="211">
        <f>'Table 7'!F14-'Table 8'!F15</f>
        <v>111</v>
      </c>
      <c r="G15" s="492">
        <f>'Table 7'!G14-'Table 8'!G15</f>
        <v>223</v>
      </c>
      <c r="H15" s="211">
        <f>'Table 7'!H14-'Table 8'!H15</f>
        <v>99</v>
      </c>
      <c r="I15" s="211">
        <f>'Table 7'!I14-'Table 8'!I15</f>
        <v>141</v>
      </c>
      <c r="J15" s="211">
        <f>'Table 7'!J14-'Table 8'!J15</f>
        <v>123</v>
      </c>
      <c r="K15" s="211">
        <f>'Table 7'!K14-'Table 8'!K15</f>
        <v>111</v>
      </c>
      <c r="L15" s="492">
        <f>'Table 7'!L14-'Table 8'!L15</f>
        <v>234</v>
      </c>
      <c r="M15" s="686"/>
    </row>
    <row r="16" spans="1:13" ht="10.5" customHeight="1">
      <c r="A16" s="10"/>
      <c r="B16" s="29" t="s">
        <v>27</v>
      </c>
      <c r="C16" s="211">
        <f>'Table 7'!C15-'Table 8'!C16</f>
        <v>114</v>
      </c>
      <c r="D16" s="211">
        <f>'Table 7'!D15-'Table 8'!D16</f>
        <v>2</v>
      </c>
      <c r="E16" s="600">
        <f>'Table 7'!E15-'Table 8'!E16</f>
        <v>0</v>
      </c>
      <c r="F16" s="211">
        <f>'Table 7'!F15-'Table 8'!F16</f>
        <v>1</v>
      </c>
      <c r="G16" s="492">
        <f>'Table 7'!G15-'Table 8'!G16</f>
        <v>1</v>
      </c>
      <c r="H16" s="211">
        <f>'Table 7'!H15-'Table 8'!H16</f>
        <v>1</v>
      </c>
      <c r="I16" s="564">
        <f>'Table 7'!I15-'Table 8'!I16</f>
        <v>0</v>
      </c>
      <c r="J16" s="211">
        <f>'Table 7'!J15-'Table 8'!J16</f>
        <v>1</v>
      </c>
      <c r="K16" s="211">
        <f>'Table 7'!K15-'Table 8'!K16</f>
        <v>1</v>
      </c>
      <c r="L16" s="492">
        <f>'Table 7'!L15-'Table 8'!L16</f>
        <v>2</v>
      </c>
      <c r="M16" s="686"/>
    </row>
    <row r="17" spans="1:13" ht="10.5" customHeight="1">
      <c r="A17" s="10"/>
      <c r="B17" s="29" t="s">
        <v>32</v>
      </c>
      <c r="C17" s="211">
        <f>'Table 7'!C16-'Table 8'!C17</f>
        <v>56</v>
      </c>
      <c r="D17" s="211">
        <f>'Table 7'!D16-'Table 8'!D17</f>
        <v>102</v>
      </c>
      <c r="E17" s="211">
        <f>'Table 7'!E16-'Table 8'!E17</f>
        <v>15</v>
      </c>
      <c r="F17" s="211">
        <f>'Table 7'!F16-'Table 8'!F17</f>
        <v>25</v>
      </c>
      <c r="G17" s="492">
        <f>'Table 7'!G16-'Table 8'!G17</f>
        <v>40</v>
      </c>
      <c r="H17" s="211">
        <f>'Table 7'!H16-'Table 8'!H17</f>
        <v>26</v>
      </c>
      <c r="I17" s="211">
        <f>'Table 7'!I16-'Table 8'!I17</f>
        <v>36</v>
      </c>
      <c r="J17" s="211">
        <f>'Table 7'!J16-'Table 8'!J17</f>
        <v>47</v>
      </c>
      <c r="K17" s="211">
        <f>'Table 7'!K16-'Table 8'!K17</f>
        <v>32</v>
      </c>
      <c r="L17" s="492">
        <f>'Table 7'!L16-'Table 8'!L17</f>
        <v>79</v>
      </c>
      <c r="M17" s="686"/>
    </row>
    <row r="18" spans="1:13" ht="10.5" customHeight="1">
      <c r="A18" s="10"/>
      <c r="B18" s="29" t="s">
        <v>18</v>
      </c>
      <c r="C18" s="211">
        <f>'Table 7'!C17-'Table 8'!C18</f>
        <v>487</v>
      </c>
      <c r="D18" s="211">
        <f>'Table 7'!D17-'Table 8'!D18</f>
        <v>253</v>
      </c>
      <c r="E18" s="211">
        <f>'Table 7'!E17-'Table 8'!E18</f>
        <v>61</v>
      </c>
      <c r="F18" s="211">
        <f>'Table 7'!F17-'Table 8'!F18</f>
        <v>47</v>
      </c>
      <c r="G18" s="492">
        <f>'Table 7'!G17-'Table 8'!G18</f>
        <v>108</v>
      </c>
      <c r="H18" s="211">
        <f>'Table 7'!H17-'Table 8'!H18</f>
        <v>38</v>
      </c>
      <c r="I18" s="211">
        <f>'Table 7'!I17-'Table 8'!I18</f>
        <v>107</v>
      </c>
      <c r="J18" s="211">
        <f>'Table 7'!J17-'Table 8'!J18</f>
        <v>41</v>
      </c>
      <c r="K18" s="211">
        <f>'Table 7'!K17-'Table 8'!K18</f>
        <v>44</v>
      </c>
      <c r="L18" s="492">
        <f>'Table 7'!L17-'Table 8'!L18</f>
        <v>85</v>
      </c>
      <c r="M18" s="686"/>
    </row>
    <row r="19" spans="1:13" ht="10.5" customHeight="1">
      <c r="A19" s="10"/>
      <c r="B19" s="29" t="s">
        <v>20</v>
      </c>
      <c r="C19" s="211">
        <f>'Table 7'!C18-'Table 8'!C19</f>
        <v>500</v>
      </c>
      <c r="D19" s="211">
        <f>'Table 7'!D18-'Table 8'!D19</f>
        <v>512</v>
      </c>
      <c r="E19" s="211">
        <f>'Table 7'!E18-'Table 8'!E19</f>
        <v>189</v>
      </c>
      <c r="F19" s="211">
        <f>'Table 7'!F18-'Table 8'!F19</f>
        <v>86</v>
      </c>
      <c r="G19" s="492">
        <f>'Table 7'!G18-'Table 8'!G19</f>
        <v>275</v>
      </c>
      <c r="H19" s="211">
        <f>'Table 7'!H18-'Table 8'!H19</f>
        <v>85</v>
      </c>
      <c r="I19" s="211">
        <f>'Table 7'!I18-'Table 8'!I19</f>
        <v>152</v>
      </c>
      <c r="J19" s="211">
        <f>'Table 7'!J18-'Table 8'!J19</f>
        <v>137</v>
      </c>
      <c r="K19" s="211">
        <f>'Table 7'!K18-'Table 8'!K19</f>
        <v>178</v>
      </c>
      <c r="L19" s="492">
        <f>'Table 7'!L18-'Table 8'!L19</f>
        <v>315</v>
      </c>
      <c r="M19" s="686"/>
    </row>
    <row r="20" spans="1:13" ht="11.25" customHeight="1">
      <c r="A20" s="22" t="s">
        <v>162</v>
      </c>
      <c r="B20" s="29"/>
      <c r="C20" s="210">
        <f>'Table 7'!C19-'Table 8'!C20</f>
        <v>10848</v>
      </c>
      <c r="D20" s="210">
        <f>'Table 7'!D19-'Table 8'!D20</f>
        <v>4249</v>
      </c>
      <c r="E20" s="210">
        <f>'Table 7'!E19-'Table 8'!E20</f>
        <v>1121</v>
      </c>
      <c r="F20" s="210">
        <f>'Table 7'!F19-'Table 8'!F20</f>
        <v>1284</v>
      </c>
      <c r="G20" s="210">
        <f>'Table 7'!G19-'Table 8'!G20</f>
        <v>2405</v>
      </c>
      <c r="H20" s="210">
        <f>'Table 7'!H19-'Table 8'!H20</f>
        <v>931</v>
      </c>
      <c r="I20" s="210">
        <f>'Table 7'!I19-'Table 8'!I20</f>
        <v>913</v>
      </c>
      <c r="J20" s="210">
        <f>'Table 7'!J19-'Table 8'!J20</f>
        <v>630</v>
      </c>
      <c r="K20" s="210">
        <f>'Table 7'!K19-'Table 8'!K20</f>
        <v>726</v>
      </c>
      <c r="L20" s="210">
        <f>'Table 7'!L19-'Table 8'!L20</f>
        <v>1356</v>
      </c>
      <c r="M20" s="686"/>
    </row>
    <row r="21" spans="1:13" ht="10.5" customHeight="1">
      <c r="A21" s="22"/>
      <c r="B21" s="29" t="s">
        <v>200</v>
      </c>
      <c r="C21" s="211">
        <f>'Table 7'!C20-'Table 8'!C21</f>
        <v>108</v>
      </c>
      <c r="D21" s="211">
        <f>'Table 7'!D20-'Table 8'!D21</f>
        <v>105</v>
      </c>
      <c r="E21" s="211">
        <f>'Table 7'!E20-'Table 8'!E21</f>
        <v>15</v>
      </c>
      <c r="F21" s="211">
        <f>'Table 7'!F20-'Table 8'!F21</f>
        <v>23</v>
      </c>
      <c r="G21" s="492">
        <f>'Table 7'!G20-'Table 8'!G21</f>
        <v>38</v>
      </c>
      <c r="H21" s="211">
        <f>'Table 7'!H20-'Table 8'!H21</f>
        <v>44</v>
      </c>
      <c r="I21" s="211">
        <f>'Table 7'!I20-'Table 8'!I21</f>
        <v>23</v>
      </c>
      <c r="J21" s="211">
        <f>'Table 7'!J20-'Table 8'!J21</f>
        <v>58</v>
      </c>
      <c r="K21" s="211">
        <f>'Table 7'!K20-'Table 8'!K21</f>
        <v>44</v>
      </c>
      <c r="L21" s="492">
        <f>'Table 7'!L20-'Table 8'!L21</f>
        <v>102</v>
      </c>
      <c r="M21" s="686"/>
    </row>
    <row r="22" spans="1:13" ht="15" customHeight="1">
      <c r="A22" s="10"/>
      <c r="B22" s="29" t="s">
        <v>267</v>
      </c>
      <c r="C22" s="211">
        <f>'Table 7'!C21-'Table 8'!C22</f>
        <v>98</v>
      </c>
      <c r="D22" s="211">
        <f>'Table 7'!D21-'Table 8'!D22</f>
        <v>96</v>
      </c>
      <c r="E22" s="211">
        <f>'Table 7'!E21-'Table 8'!E22</f>
        <v>7</v>
      </c>
      <c r="F22" s="211">
        <f>'Table 7'!F21-'Table 8'!F22</f>
        <v>71</v>
      </c>
      <c r="G22" s="492">
        <f>'Table 7'!G21-'Table 8'!G22</f>
        <v>78</v>
      </c>
      <c r="H22" s="211">
        <f>'Table 7'!H21-'Table 8'!H22</f>
        <v>9</v>
      </c>
      <c r="I22" s="211">
        <f>'Table 7'!I21-'Table 8'!I22</f>
        <v>9</v>
      </c>
      <c r="J22" s="211">
        <f>'Table 7'!J21-'Table 8'!J22</f>
        <v>7</v>
      </c>
      <c r="K22" s="211">
        <f>'Table 7'!K21-'Table 8'!K22</f>
        <v>5</v>
      </c>
      <c r="L22" s="492">
        <f>'Table 7'!L21-'Table 8'!L22</f>
        <v>12</v>
      </c>
      <c r="M22" s="686"/>
    </row>
    <row r="23" spans="1:13" ht="10.5" customHeight="1">
      <c r="A23" s="10"/>
      <c r="B23" s="29" t="s">
        <v>23</v>
      </c>
      <c r="C23" s="211">
        <f>'Table 7'!C22-'Table 8'!C23</f>
        <v>252</v>
      </c>
      <c r="D23" s="211">
        <f>'Table 7'!D22-'Table 8'!D23</f>
        <v>195</v>
      </c>
      <c r="E23" s="211">
        <f>'Table 7'!E22-'Table 8'!E23</f>
        <v>51</v>
      </c>
      <c r="F23" s="211">
        <f>'Table 7'!F22-'Table 8'!F23</f>
        <v>62</v>
      </c>
      <c r="G23" s="492">
        <f>'Table 7'!G22-'Table 8'!G23</f>
        <v>113</v>
      </c>
      <c r="H23" s="211">
        <f>'Table 7'!H22-'Table 8'!H23</f>
        <v>31</v>
      </c>
      <c r="I23" s="211">
        <f>'Table 7'!I22-'Table 8'!I23</f>
        <v>51</v>
      </c>
      <c r="J23" s="211">
        <f>'Table 7'!J22-'Table 8'!J23</f>
        <v>47</v>
      </c>
      <c r="K23" s="211">
        <f>'Table 7'!K22-'Table 8'!K23</f>
        <v>87</v>
      </c>
      <c r="L23" s="492">
        <f>'Table 7'!L22-'Table 8'!L23</f>
        <v>134</v>
      </c>
      <c r="M23" s="686"/>
    </row>
    <row r="24" spans="1:13" ht="10.5" customHeight="1">
      <c r="A24" s="10"/>
      <c r="B24" s="29" t="s">
        <v>31</v>
      </c>
      <c r="C24" s="211">
        <f>'Table 7'!C23-'Table 8'!C24</f>
        <v>488</v>
      </c>
      <c r="D24" s="211">
        <f>'Table 7'!D23-'Table 8'!D24</f>
        <v>256</v>
      </c>
      <c r="E24" s="211">
        <f>'Table 7'!E23-'Table 8'!E24</f>
        <v>18</v>
      </c>
      <c r="F24" s="211">
        <f>'Table 7'!F23-'Table 8'!F24</f>
        <v>60</v>
      </c>
      <c r="G24" s="492">
        <f>'Table 7'!G23-'Table 8'!G24</f>
        <v>78</v>
      </c>
      <c r="H24" s="211">
        <f>'Table 7'!H23-'Table 8'!H24</f>
        <v>120</v>
      </c>
      <c r="I24" s="211">
        <f>'Table 7'!I23-'Table 8'!I24</f>
        <v>58</v>
      </c>
      <c r="J24" s="211">
        <f>'Table 7'!J23-'Table 8'!J24</f>
        <v>48</v>
      </c>
      <c r="K24" s="211">
        <f>'Table 7'!K23-'Table 8'!K24</f>
        <v>55</v>
      </c>
      <c r="L24" s="492">
        <f>'Table 7'!L23-'Table 8'!L24</f>
        <v>103</v>
      </c>
      <c r="M24" s="686"/>
    </row>
    <row r="25" spans="1:13" ht="10.5" customHeight="1">
      <c r="A25" s="10"/>
      <c r="B25" s="29" t="s">
        <v>423</v>
      </c>
      <c r="C25" s="211">
        <f>'Table 7'!C24-'Table 8'!C25</f>
        <v>227</v>
      </c>
      <c r="D25" s="211">
        <f>'Table 7'!D24-'Table 8'!D25</f>
        <v>214</v>
      </c>
      <c r="E25" s="211">
        <f>'Table 7'!E24-'Table 8'!E25</f>
        <v>73</v>
      </c>
      <c r="F25" s="211">
        <f>'Table 7'!F24-'Table 8'!F25</f>
        <v>28</v>
      </c>
      <c r="G25" s="492">
        <f>'Table 7'!G24-'Table 8'!G25</f>
        <v>101</v>
      </c>
      <c r="H25" s="211">
        <f>'Table 7'!H24-'Table 8'!H25</f>
        <v>43</v>
      </c>
      <c r="I25" s="211">
        <f>'Table 7'!I24-'Table 8'!I25</f>
        <v>70</v>
      </c>
      <c r="J25" s="211">
        <f>'Table 7'!J24-'Table 8'!J25</f>
        <v>35</v>
      </c>
      <c r="K25" s="211">
        <f>'Table 7'!K24-'Table 8'!K25</f>
        <v>33</v>
      </c>
      <c r="L25" s="492">
        <f>'Table 7'!L24-'Table 8'!L25</f>
        <v>68</v>
      </c>
      <c r="M25" s="686"/>
    </row>
    <row r="26" spans="1:13" ht="10.5" customHeight="1">
      <c r="A26" s="10"/>
      <c r="B26" s="29" t="s">
        <v>26</v>
      </c>
      <c r="C26" s="211">
        <f>'Table 7'!C25-'Table 8'!C26</f>
        <v>102</v>
      </c>
      <c r="D26" s="211">
        <f>'Table 7'!D25-'Table 8'!D26</f>
        <v>235</v>
      </c>
      <c r="E26" s="211">
        <f>'Table 7'!E25-'Table 8'!E26</f>
        <v>42</v>
      </c>
      <c r="F26" s="211">
        <f>'Table 7'!F25-'Table 8'!F26</f>
        <v>82</v>
      </c>
      <c r="G26" s="492">
        <f>'Table 7'!G25-'Table 8'!G26</f>
        <v>124</v>
      </c>
      <c r="H26" s="211">
        <f>'Table 7'!H25-'Table 8'!H26</f>
        <v>65</v>
      </c>
      <c r="I26" s="211">
        <f>'Table 7'!I25-'Table 8'!I26</f>
        <v>46</v>
      </c>
      <c r="J26" s="211">
        <f>'Table 7'!J25-'Table 8'!J26</f>
        <v>45</v>
      </c>
      <c r="K26" s="211">
        <f>'Table 7'!K25-'Table 8'!K26</f>
        <v>39</v>
      </c>
      <c r="L26" s="492">
        <f>'Table 7'!L25-'Table 8'!L26</f>
        <v>84</v>
      </c>
      <c r="M26" s="686"/>
    </row>
    <row r="27" spans="1:13" ht="10.5" customHeight="1">
      <c r="A27" s="10"/>
      <c r="B27" s="29" t="s">
        <v>424</v>
      </c>
      <c r="C27" s="211">
        <f>'Table 7'!C26-'Table 8'!C27</f>
        <v>151</v>
      </c>
      <c r="D27" s="211">
        <f>'Table 7'!D26-'Table 8'!D27</f>
        <v>212</v>
      </c>
      <c r="E27" s="211">
        <f>'Table 7'!E26-'Table 8'!E27</f>
        <v>62</v>
      </c>
      <c r="F27" s="211">
        <f>'Table 7'!F26-'Table 8'!F27</f>
        <v>26</v>
      </c>
      <c r="G27" s="492">
        <f>'Table 7'!G26-'Table 8'!G27</f>
        <v>88</v>
      </c>
      <c r="H27" s="211">
        <f>'Table 7'!H26-'Table 8'!H27</f>
        <v>64</v>
      </c>
      <c r="I27" s="211">
        <f>'Table 7'!I26-'Table 8'!I27</f>
        <v>60</v>
      </c>
      <c r="J27" s="211">
        <f>'Table 7'!J26-'Table 8'!J27</f>
        <v>54</v>
      </c>
      <c r="K27" s="211">
        <f>'Table 7'!K26-'Table 8'!K27</f>
        <v>112</v>
      </c>
      <c r="L27" s="492">
        <f>'Table 7'!L26-'Table 8'!L27</f>
        <v>166</v>
      </c>
      <c r="M27" s="686"/>
    </row>
    <row r="28" spans="1:13" ht="10.5" customHeight="1">
      <c r="A28" s="10"/>
      <c r="B28" s="29" t="s">
        <v>82</v>
      </c>
      <c r="C28" s="211">
        <f>'Table 7'!C27-'Table 8'!C28</f>
        <v>7849</v>
      </c>
      <c r="D28" s="211">
        <f>'Table 7'!D27-'Table 8'!D28</f>
        <v>2429</v>
      </c>
      <c r="E28" s="211">
        <f>'Table 7'!E27-'Table 8'!E28</f>
        <v>724</v>
      </c>
      <c r="F28" s="211">
        <f>'Table 7'!F27-'Table 8'!F28</f>
        <v>771</v>
      </c>
      <c r="G28" s="492">
        <f>'Table 7'!G27-'Table 8'!G28</f>
        <v>1495</v>
      </c>
      <c r="H28" s="211">
        <f>'Table 7'!H27-'Table 8'!H28</f>
        <v>467</v>
      </c>
      <c r="I28" s="211">
        <f>'Table 7'!I27-'Table 8'!I28</f>
        <v>467</v>
      </c>
      <c r="J28" s="211">
        <f>'Table 7'!J27-'Table 8'!J28</f>
        <v>253</v>
      </c>
      <c r="K28" s="211">
        <f>'Table 7'!K27-'Table 8'!K28</f>
        <v>305</v>
      </c>
      <c r="L28" s="492">
        <f>'Table 7'!L27-'Table 8'!L28</f>
        <v>558</v>
      </c>
      <c r="M28" s="686"/>
    </row>
    <row r="29" spans="1:13" ht="10.5" customHeight="1">
      <c r="A29" s="10"/>
      <c r="B29" s="27" t="s">
        <v>20</v>
      </c>
      <c r="C29" s="211">
        <f>'Table 7'!C28-'Table 8'!C29</f>
        <v>1573</v>
      </c>
      <c r="D29" s="211">
        <f>'Table 7'!D28-'Table 8'!D29</f>
        <v>507</v>
      </c>
      <c r="E29" s="211">
        <f>'Table 7'!E28-'Table 8'!E29</f>
        <v>129</v>
      </c>
      <c r="F29" s="211">
        <f>'Table 7'!F28-'Table 8'!F29</f>
        <v>161</v>
      </c>
      <c r="G29" s="492">
        <f>'Table 7'!G28-'Table 8'!G29</f>
        <v>290</v>
      </c>
      <c r="H29" s="211">
        <f>'Table 7'!H28-'Table 8'!H29</f>
        <v>88</v>
      </c>
      <c r="I29" s="211">
        <f>'Table 7'!I28-'Table 8'!I29</f>
        <v>129</v>
      </c>
      <c r="J29" s="211">
        <f>'Table 7'!J28-'Table 8'!J29</f>
        <v>83</v>
      </c>
      <c r="K29" s="211">
        <f>'Table 7'!K28-'Table 8'!K29</f>
        <v>46</v>
      </c>
      <c r="L29" s="492">
        <f>'Table 7'!L28-'Table 8'!L29</f>
        <v>129</v>
      </c>
      <c r="M29" s="686"/>
    </row>
    <row r="30" spans="1:13" ht="10.5" customHeight="1">
      <c r="A30" s="22" t="s">
        <v>163</v>
      </c>
      <c r="B30" s="29"/>
      <c r="C30" s="210">
        <f>'Table 7'!C29-'Table 8'!C30</f>
        <v>4051</v>
      </c>
      <c r="D30" s="210">
        <f>'Table 7'!D29-'Table 8'!D30</f>
        <v>4383</v>
      </c>
      <c r="E30" s="210">
        <f>'Table 7'!E29-'Table 8'!E30</f>
        <v>968</v>
      </c>
      <c r="F30" s="210">
        <f>'Table 7'!F29-'Table 8'!F30</f>
        <v>1212</v>
      </c>
      <c r="G30" s="210">
        <f>'Table 7'!G29-'Table 8'!G30</f>
        <v>2180</v>
      </c>
      <c r="H30" s="210">
        <f>'Table 7'!H29-'Table 8'!H30</f>
        <v>1005</v>
      </c>
      <c r="I30" s="210">
        <f>'Table 7'!I29-'Table 8'!I30</f>
        <v>1198</v>
      </c>
      <c r="J30" s="210">
        <f>'Table 7'!J29-'Table 8'!J30</f>
        <v>814</v>
      </c>
      <c r="K30" s="210">
        <f>'Table 7'!K29-'Table 8'!K30</f>
        <v>1197</v>
      </c>
      <c r="L30" s="210">
        <f>'Table 7'!L29-'Table 8'!L30</f>
        <v>2011</v>
      </c>
      <c r="M30" s="686"/>
    </row>
    <row r="31" spans="1:13" ht="10.5" customHeight="1">
      <c r="A31" s="10"/>
      <c r="B31" s="29" t="s">
        <v>91</v>
      </c>
      <c r="C31" s="211">
        <f>'Table 7'!C30-'Table 8'!C31</f>
        <v>103</v>
      </c>
      <c r="D31" s="211">
        <f>'Table 7'!D30-'Table 8'!D31</f>
        <v>144</v>
      </c>
      <c r="E31" s="211">
        <f>'Table 7'!E30-'Table 8'!E31</f>
        <v>40</v>
      </c>
      <c r="F31" s="211">
        <f>'Table 7'!F30-'Table 8'!F31</f>
        <v>36</v>
      </c>
      <c r="G31" s="492">
        <f>'Table 7'!G30-'Table 8'!G31</f>
        <v>76</v>
      </c>
      <c r="H31" s="211">
        <f>'Table 7'!H30-'Table 8'!H31</f>
        <v>43</v>
      </c>
      <c r="I31" s="211">
        <f>'Table 7'!I30-'Table 8'!I31</f>
        <v>25</v>
      </c>
      <c r="J31" s="211">
        <f>'Table 7'!J30-'Table 8'!J31</f>
        <v>36</v>
      </c>
      <c r="K31" s="211">
        <f>'Table 7'!K30-'Table 8'!K31</f>
        <v>58</v>
      </c>
      <c r="L31" s="492">
        <f>'Table 7'!L30-'Table 8'!L31</f>
        <v>94</v>
      </c>
      <c r="M31" s="686"/>
    </row>
    <row r="32" spans="1:13" ht="10.5" customHeight="1">
      <c r="A32" s="10"/>
      <c r="B32" s="27" t="s">
        <v>231</v>
      </c>
      <c r="C32" s="211">
        <f>'Table 7'!C31-'Table 8'!C32</f>
        <v>232</v>
      </c>
      <c r="D32" s="211">
        <f>'Table 7'!D31-'Table 8'!D32</f>
        <v>29</v>
      </c>
      <c r="E32" s="211">
        <f>'Table 7'!E31-'Table 8'!E32</f>
        <v>14</v>
      </c>
      <c r="F32" s="211">
        <f>'Table 7'!F31-'Table 8'!F32</f>
        <v>8</v>
      </c>
      <c r="G32" s="492">
        <f>'Table 7'!G31-'Table 8'!G32</f>
        <v>22</v>
      </c>
      <c r="H32" s="211">
        <f>'Table 7'!H31-'Table 8'!H32</f>
        <v>7</v>
      </c>
      <c r="I32" s="564">
        <f>'Table 7'!I31-'Table 8'!I32</f>
        <v>0</v>
      </c>
      <c r="J32" s="564">
        <f>'Table 7'!J31-'Table 8'!J32</f>
        <v>0</v>
      </c>
      <c r="K32" s="211">
        <f>'Table 7'!K31-'Table 8'!K32</f>
        <v>1</v>
      </c>
      <c r="L32" s="492">
        <f>'Table 7'!L31-'Table 8'!L32</f>
        <v>1</v>
      </c>
      <c r="M32" s="686"/>
    </row>
    <row r="33" spans="1:13" ht="10.5" customHeight="1">
      <c r="A33" s="10"/>
      <c r="B33" s="29" t="s">
        <v>24</v>
      </c>
      <c r="C33" s="211">
        <f>'Table 7'!C32-'Table 8'!C33</f>
        <v>8</v>
      </c>
      <c r="D33" s="211">
        <f>'Table 7'!D32-'Table 8'!D33</f>
        <v>44</v>
      </c>
      <c r="E33" s="211">
        <f>'Table 7'!E32-'Table 8'!E33</f>
        <v>1</v>
      </c>
      <c r="F33" s="211">
        <f>'Table 7'!F32-'Table 8'!F33</f>
        <v>3</v>
      </c>
      <c r="G33" s="492">
        <f>'Table 7'!G32-'Table 8'!G33</f>
        <v>4</v>
      </c>
      <c r="H33" s="211">
        <f>'Table 7'!H32-'Table 8'!H33</f>
        <v>32</v>
      </c>
      <c r="I33" s="211">
        <f>'Table 7'!I32-'Table 8'!I33</f>
        <v>8</v>
      </c>
      <c r="J33" s="211">
        <f>'Table 7'!J32-'Table 8'!J33</f>
        <v>24</v>
      </c>
      <c r="K33" s="211">
        <f>'Table 7'!K32-'Table 8'!K33</f>
        <v>21</v>
      </c>
      <c r="L33" s="492">
        <f>'Table 7'!L32-'Table 8'!L33</f>
        <v>45</v>
      </c>
      <c r="M33" s="686"/>
    </row>
    <row r="34" spans="1:13" ht="10.5" customHeight="1">
      <c r="A34" s="10"/>
      <c r="B34" s="27" t="s">
        <v>233</v>
      </c>
      <c r="C34" s="211">
        <f>'Table 7'!C33-'Table 8'!C34</f>
        <v>1891</v>
      </c>
      <c r="D34" s="211">
        <f>'Table 7'!D33-'Table 8'!D34</f>
        <v>2087</v>
      </c>
      <c r="E34" s="211">
        <f>'Table 7'!E33-'Table 8'!E34</f>
        <v>455</v>
      </c>
      <c r="F34" s="211">
        <f>'Table 7'!F33-'Table 8'!F34</f>
        <v>566</v>
      </c>
      <c r="G34" s="492">
        <f>'Table 7'!G33-'Table 8'!G34</f>
        <v>1021</v>
      </c>
      <c r="H34" s="211">
        <f>'Table 7'!H33-'Table 8'!H34</f>
        <v>435</v>
      </c>
      <c r="I34" s="211">
        <f>'Table 7'!I33-'Table 8'!I34</f>
        <v>631</v>
      </c>
      <c r="J34" s="211">
        <f>'Table 7'!J33-'Table 8'!J34</f>
        <v>402</v>
      </c>
      <c r="K34" s="211">
        <f>'Table 7'!K33-'Table 8'!K34</f>
        <v>484</v>
      </c>
      <c r="L34" s="492">
        <f>'Table 7'!L33-'Table 8'!L34</f>
        <v>886</v>
      </c>
      <c r="M34" s="686"/>
    </row>
    <row r="35" spans="1:13" ht="10.5" customHeight="1">
      <c r="A35" s="10"/>
      <c r="B35" s="27" t="s">
        <v>94</v>
      </c>
      <c r="C35" s="211">
        <f>'Table 7'!C34-'Table 8'!C35</f>
        <v>31</v>
      </c>
      <c r="D35" s="211">
        <f>'Table 7'!D34-'Table 8'!D35</f>
        <v>5</v>
      </c>
      <c r="E35" s="211">
        <f>'Table 7'!E34-'Table 8'!E35</f>
        <v>1</v>
      </c>
      <c r="F35" s="211">
        <f>'Table 7'!F34-'Table 8'!F35</f>
        <v>3</v>
      </c>
      <c r="G35" s="492">
        <f>'Table 7'!G34-'Table 8'!G35</f>
        <v>4</v>
      </c>
      <c r="H35" s="211">
        <f>'Table 7'!H34-'Table 8'!H35</f>
        <v>1</v>
      </c>
      <c r="I35" s="564">
        <f>'Table 7'!I34-'Table 8'!I35</f>
        <v>0</v>
      </c>
      <c r="J35" s="564">
        <f>'Table 7'!J34-'Table 8'!J35</f>
        <v>0</v>
      </c>
      <c r="K35" s="211">
        <f>'Table 7'!K34-'Table 8'!K35</f>
        <v>2</v>
      </c>
      <c r="L35" s="492">
        <f>'Table 7'!L34-'Table 8'!L35</f>
        <v>2</v>
      </c>
      <c r="M35" s="686"/>
    </row>
    <row r="36" spans="1:13" ht="10.5" customHeight="1">
      <c r="A36" s="10"/>
      <c r="B36" s="29" t="s">
        <v>17</v>
      </c>
      <c r="C36" s="211">
        <f>'Table 7'!C35-'Table 8'!C36</f>
        <v>868</v>
      </c>
      <c r="D36" s="211">
        <f>'Table 7'!D35-'Table 8'!D36</f>
        <v>950</v>
      </c>
      <c r="E36" s="211">
        <f>'Table 7'!E35-'Table 8'!E36</f>
        <v>253</v>
      </c>
      <c r="F36" s="211">
        <f>'Table 7'!F35-'Table 8'!F36</f>
        <v>234</v>
      </c>
      <c r="G36" s="492">
        <f>'Table 7'!G35-'Table 8'!G36</f>
        <v>487</v>
      </c>
      <c r="H36" s="211">
        <f>'Table 7'!H35-'Table 8'!H36</f>
        <v>196</v>
      </c>
      <c r="I36" s="211">
        <f>'Table 7'!I35-'Table 8'!I36</f>
        <v>267</v>
      </c>
      <c r="J36" s="211">
        <f>'Table 7'!J35-'Table 8'!J36</f>
        <v>149</v>
      </c>
      <c r="K36" s="211">
        <f>'Table 7'!K35-'Table 8'!K36</f>
        <v>237</v>
      </c>
      <c r="L36" s="492">
        <f>'Table 7'!L35-'Table 8'!L36</f>
        <v>386</v>
      </c>
      <c r="M36" s="686"/>
    </row>
    <row r="37" spans="1:13" ht="10.5" customHeight="1">
      <c r="A37" s="10"/>
      <c r="B37" s="29" t="s">
        <v>25</v>
      </c>
      <c r="C37" s="211">
        <f>'Table 7'!C36-'Table 8'!C37</f>
        <v>287</v>
      </c>
      <c r="D37" s="211">
        <f>'Table 7'!D36-'Table 8'!D37</f>
        <v>352</v>
      </c>
      <c r="E37" s="211">
        <f>'Table 7'!E36-'Table 8'!E37</f>
        <v>64</v>
      </c>
      <c r="F37" s="211">
        <f>'Table 7'!F36-'Table 8'!F37</f>
        <v>108</v>
      </c>
      <c r="G37" s="492">
        <f>'Table 7'!G36-'Table 8'!G37</f>
        <v>172</v>
      </c>
      <c r="H37" s="211">
        <f>'Table 7'!H36-'Table 8'!H37</f>
        <v>87</v>
      </c>
      <c r="I37" s="211">
        <f>'Table 7'!I36-'Table 8'!I37</f>
        <v>93</v>
      </c>
      <c r="J37" s="211">
        <f>'Table 7'!J36-'Table 8'!J37</f>
        <v>76</v>
      </c>
      <c r="K37" s="211">
        <f>'Table 7'!K36-'Table 8'!K37</f>
        <v>140</v>
      </c>
      <c r="L37" s="492">
        <f>'Table 7'!L36-'Table 8'!L37</f>
        <v>216</v>
      </c>
      <c r="M37" s="686"/>
    </row>
    <row r="38" spans="1:13" ht="10.5" customHeight="1">
      <c r="A38" s="10"/>
      <c r="B38" s="29" t="s">
        <v>218</v>
      </c>
      <c r="C38" s="211">
        <f>'Table 7'!C37-'Table 8'!C38</f>
        <v>344</v>
      </c>
      <c r="D38" s="211">
        <f>'Table 7'!D37-'Table 8'!D38</f>
        <v>351</v>
      </c>
      <c r="E38" s="211">
        <f>'Table 7'!E37-'Table 8'!E38</f>
        <v>41</v>
      </c>
      <c r="F38" s="211">
        <f>'Table 7'!F37-'Table 8'!F38</f>
        <v>156</v>
      </c>
      <c r="G38" s="492">
        <f>'Table 7'!G37-'Table 8'!G38</f>
        <v>197</v>
      </c>
      <c r="H38" s="211">
        <f>'Table 7'!H37-'Table 8'!H38</f>
        <v>81</v>
      </c>
      <c r="I38" s="211">
        <f>'Table 7'!I37-'Table 8'!I38</f>
        <v>73</v>
      </c>
      <c r="J38" s="211">
        <f>'Table 7'!J37-'Table 8'!J38</f>
        <v>39</v>
      </c>
      <c r="K38" s="211">
        <f>'Table 7'!K37-'Table 8'!K38</f>
        <v>85</v>
      </c>
      <c r="L38" s="492">
        <f>'Table 7'!L37-'Table 8'!L38</f>
        <v>124</v>
      </c>
      <c r="M38" s="686"/>
    </row>
    <row r="39" spans="1:13" ht="10.5" customHeight="1">
      <c r="A39" s="10"/>
      <c r="B39" s="29" t="s">
        <v>43</v>
      </c>
      <c r="C39" s="211">
        <f>'Table 7'!C38-'Table 8'!C39</f>
        <v>8</v>
      </c>
      <c r="D39" s="211">
        <f>'Table 7'!D38-'Table 8'!D39</f>
        <v>1</v>
      </c>
      <c r="E39" s="600">
        <f>'Table 7'!E38-'Table 8'!E39</f>
        <v>0</v>
      </c>
      <c r="F39" s="211">
        <f>'Table 7'!F38-'Table 8'!F39</f>
        <v>1</v>
      </c>
      <c r="G39" s="492">
        <f>'Table 7'!G38-'Table 8'!G39</f>
        <v>1</v>
      </c>
      <c r="H39" s="564">
        <f>'Table 7'!H38-'Table 8'!H39</f>
        <v>0</v>
      </c>
      <c r="I39" s="564">
        <f>'Table 7'!I38-'Table 8'!I39</f>
        <v>0</v>
      </c>
      <c r="J39" s="564">
        <f>'Table 7'!J38-'Table 8'!J39</f>
        <v>0</v>
      </c>
      <c r="K39" s="211">
        <f>'Table 7'!K38-'Table 8'!K39</f>
        <v>3</v>
      </c>
      <c r="L39" s="492">
        <f>'Table 7'!L38-'Table 8'!L39</f>
        <v>3</v>
      </c>
      <c r="M39" s="686"/>
    </row>
    <row r="40" spans="1:13" ht="10.5" customHeight="1">
      <c r="A40" s="10"/>
      <c r="B40" s="29" t="s">
        <v>30</v>
      </c>
      <c r="C40" s="211">
        <f>'Table 7'!C39-'Table 8'!C40</f>
        <v>19</v>
      </c>
      <c r="D40" s="211">
        <f>'Table 7'!D39-'Table 8'!D40</f>
        <v>16</v>
      </c>
      <c r="E40" s="211">
        <f>'Table 7'!E39-'Table 8'!E40</f>
        <v>3</v>
      </c>
      <c r="F40" s="211">
        <f>'Table 7'!F39-'Table 8'!F40</f>
        <v>3</v>
      </c>
      <c r="G40" s="492">
        <f>'Table 7'!G39-'Table 8'!G40</f>
        <v>6</v>
      </c>
      <c r="H40" s="564">
        <f>'Table 7'!H39-'Table 8'!H40</f>
        <v>0</v>
      </c>
      <c r="I40" s="211">
        <f>'Table 7'!I39-'Table 8'!I40</f>
        <v>10</v>
      </c>
      <c r="J40" s="211">
        <f>'Table 7'!J39-'Table 8'!J40</f>
        <v>1</v>
      </c>
      <c r="K40" s="211">
        <f>'Table 7'!K39-'Table 8'!K40</f>
        <v>3</v>
      </c>
      <c r="L40" s="492">
        <f>'Table 7'!L39-'Table 8'!L40</f>
        <v>4</v>
      </c>
      <c r="M40" s="686"/>
    </row>
    <row r="41" spans="1:13" ht="10.5" customHeight="1">
      <c r="A41" s="10"/>
      <c r="B41" s="29" t="s">
        <v>20</v>
      </c>
      <c r="C41" s="211">
        <f>'Table 7'!C40-'Table 8'!C41</f>
        <v>260</v>
      </c>
      <c r="D41" s="211">
        <f>'Table 7'!D40-'Table 8'!D41</f>
        <v>404</v>
      </c>
      <c r="E41" s="211">
        <f>'Table 7'!E40-'Table 8'!E41</f>
        <v>96</v>
      </c>
      <c r="F41" s="211">
        <f>'Table 7'!F40-'Table 8'!F41</f>
        <v>94</v>
      </c>
      <c r="G41" s="492">
        <f>'Table 7'!G40-'Table 8'!G41</f>
        <v>190</v>
      </c>
      <c r="H41" s="211">
        <f>'Table 7'!H40-'Table 8'!H41</f>
        <v>123</v>
      </c>
      <c r="I41" s="211">
        <f>'Table 7'!I40-'Table 8'!I41</f>
        <v>91</v>
      </c>
      <c r="J41" s="211">
        <f>'Table 7'!J40-'Table 8'!J41</f>
        <v>87</v>
      </c>
      <c r="K41" s="211">
        <f>'Table 7'!K40-'Table 8'!K41</f>
        <v>163</v>
      </c>
      <c r="L41" s="492">
        <f>'Table 7'!L40-'Table 8'!L41</f>
        <v>250</v>
      </c>
      <c r="M41" s="686"/>
    </row>
    <row r="42" spans="1:13" ht="10.5" customHeight="1">
      <c r="A42" s="22" t="s">
        <v>164</v>
      </c>
      <c r="B42" s="29"/>
      <c r="C42" s="210">
        <f>'Table 7'!C41-'Table 8'!C42</f>
        <v>953</v>
      </c>
      <c r="D42" s="210">
        <f>'Table 7'!D41-'Table 8'!D42</f>
        <v>384</v>
      </c>
      <c r="E42" s="210">
        <f>'Table 7'!E41-'Table 8'!E42</f>
        <v>97</v>
      </c>
      <c r="F42" s="210">
        <f>'Table 7'!F41-'Table 8'!F42</f>
        <v>87</v>
      </c>
      <c r="G42" s="210">
        <f>'Table 7'!G41-'Table 8'!G42</f>
        <v>184</v>
      </c>
      <c r="H42" s="210">
        <f>'Table 7'!H41-'Table 8'!H42</f>
        <v>70</v>
      </c>
      <c r="I42" s="210">
        <f>'Table 7'!I41-'Table 8'!I42</f>
        <v>130</v>
      </c>
      <c r="J42" s="210">
        <f>'Table 7'!J41-'Table 8'!J42</f>
        <v>89</v>
      </c>
      <c r="K42" s="210">
        <f>'Table 7'!K41-'Table 8'!K42</f>
        <v>106</v>
      </c>
      <c r="L42" s="210">
        <f>'Table 7'!L41-'Table 8'!L42</f>
        <v>195</v>
      </c>
      <c r="M42" s="686"/>
    </row>
    <row r="43" spans="1:13" ht="10.5" customHeight="1">
      <c r="A43" s="10"/>
      <c r="B43" s="29" t="s">
        <v>22</v>
      </c>
      <c r="C43" s="211">
        <f>'Table 7'!C42-'Table 8'!C43</f>
        <v>15</v>
      </c>
      <c r="D43" s="211">
        <f>'Table 7'!D42-'Table 8'!D43</f>
        <v>3</v>
      </c>
      <c r="E43" s="600">
        <f>'Table 7'!E42-'Table 8'!E43</f>
        <v>0</v>
      </c>
      <c r="F43" s="211">
        <f>'Table 7'!F42-'Table 8'!F43</f>
        <v>1</v>
      </c>
      <c r="G43" s="492">
        <f>'Table 7'!G42-'Table 8'!G43</f>
        <v>1</v>
      </c>
      <c r="H43" s="564">
        <f>'Table 7'!H42-'Table 8'!H43</f>
        <v>0</v>
      </c>
      <c r="I43" s="211">
        <f>'Table 7'!I42-'Table 8'!I43</f>
        <v>2</v>
      </c>
      <c r="J43" s="564">
        <f>'Table 7'!J42-'Table 8'!J43</f>
        <v>0</v>
      </c>
      <c r="K43" s="564">
        <f>'Table 7'!K42-'Table 8'!K43</f>
        <v>0</v>
      </c>
      <c r="L43" s="564">
        <f>'Table 7'!L42-'Table 8'!L43</f>
        <v>0</v>
      </c>
      <c r="M43" s="686"/>
    </row>
    <row r="44" spans="1:13" ht="10.5" customHeight="1">
      <c r="A44" s="10"/>
      <c r="B44" s="29" t="s">
        <v>29</v>
      </c>
      <c r="C44" s="211">
        <f>'Table 7'!C43-'Table 8'!C44</f>
        <v>923</v>
      </c>
      <c r="D44" s="211">
        <f>'Table 7'!D43-'Table 8'!D44</f>
        <v>277</v>
      </c>
      <c r="E44" s="211">
        <f>'Table 7'!E43-'Table 8'!E44</f>
        <v>56</v>
      </c>
      <c r="F44" s="211">
        <f>'Table 7'!F43-'Table 8'!F44</f>
        <v>58</v>
      </c>
      <c r="G44" s="492">
        <f>'Table 7'!G43-'Table 8'!G44</f>
        <v>114</v>
      </c>
      <c r="H44" s="211">
        <f>'Table 7'!H43-'Table 8'!H44</f>
        <v>63</v>
      </c>
      <c r="I44" s="211">
        <f>'Table 7'!I43-'Table 8'!I44</f>
        <v>100</v>
      </c>
      <c r="J44" s="211">
        <f>'Table 7'!J43-'Table 8'!J44</f>
        <v>71</v>
      </c>
      <c r="K44" s="211">
        <f>'Table 7'!K43-'Table 8'!K44</f>
        <v>78</v>
      </c>
      <c r="L44" s="492">
        <f>'Table 7'!L43-'Table 8'!L44</f>
        <v>149</v>
      </c>
      <c r="M44" s="686"/>
    </row>
    <row r="45" spans="1:13" ht="10.5" customHeight="1">
      <c r="A45" s="10"/>
      <c r="B45" s="27" t="s">
        <v>20</v>
      </c>
      <c r="C45" s="211">
        <f>'Table 7'!C44-'Table 8'!C45</f>
        <v>15</v>
      </c>
      <c r="D45" s="211">
        <f>'Table 7'!D44-'Table 8'!D45</f>
        <v>104</v>
      </c>
      <c r="E45" s="211">
        <f>'Table 7'!E44-'Table 8'!E45</f>
        <v>41</v>
      </c>
      <c r="F45" s="211">
        <f>'Table 7'!F44-'Table 8'!F45</f>
        <v>28</v>
      </c>
      <c r="G45" s="492">
        <f>'Table 7'!G44-'Table 8'!G45</f>
        <v>69</v>
      </c>
      <c r="H45" s="211">
        <f>'Table 7'!H44-'Table 8'!H45</f>
        <v>7</v>
      </c>
      <c r="I45" s="211">
        <f>'Table 7'!I44-'Table 8'!I45</f>
        <v>28</v>
      </c>
      <c r="J45" s="211">
        <f>'Table 7'!J44-'Table 8'!J45</f>
        <v>18</v>
      </c>
      <c r="K45" s="211">
        <f>'Table 7'!K44-'Table 8'!K45</f>
        <v>28</v>
      </c>
      <c r="L45" s="492">
        <f>'Table 7'!L44-'Table 8'!L45</f>
        <v>46</v>
      </c>
      <c r="M45" s="686"/>
    </row>
    <row r="46" spans="1:13" ht="10.5" customHeight="1">
      <c r="A46" s="22" t="s">
        <v>165</v>
      </c>
      <c r="B46" s="29"/>
      <c r="C46" s="210">
        <f>'Table 7'!C45-'Table 8'!C46</f>
        <v>534</v>
      </c>
      <c r="D46" s="210">
        <f>'Table 7'!D45-'Table 8'!D46</f>
        <v>190</v>
      </c>
      <c r="E46" s="210">
        <f>'Table 7'!E45-'Table 8'!E46</f>
        <v>13</v>
      </c>
      <c r="F46" s="210">
        <f>'Table 7'!F45-'Table 8'!F46</f>
        <v>111</v>
      </c>
      <c r="G46" s="210">
        <f>'Table 7'!G45-'Table 8'!G46</f>
        <v>124</v>
      </c>
      <c r="H46" s="210">
        <f>'Table 7'!H45-'Table 8'!H46</f>
        <v>13</v>
      </c>
      <c r="I46" s="210">
        <f>'Table 7'!I45-'Table 8'!I46</f>
        <v>53</v>
      </c>
      <c r="J46" s="210">
        <f>'Table 7'!J45-'Table 8'!J46</f>
        <v>22</v>
      </c>
      <c r="K46" s="210">
        <f>'Table 7'!K45-'Table 8'!K46</f>
        <v>22</v>
      </c>
      <c r="L46" s="210">
        <f>'Table 7'!L45-'Table 8'!L46</f>
        <v>44</v>
      </c>
      <c r="M46" s="686"/>
    </row>
    <row r="47" spans="1:13" ht="10.5" customHeight="1">
      <c r="A47" s="10"/>
      <c r="B47" s="29" t="s">
        <v>21</v>
      </c>
      <c r="C47" s="211">
        <f>'Table 7'!C46-'Table 8'!C47</f>
        <v>22</v>
      </c>
      <c r="D47" s="211">
        <f>'Table 7'!D46-'Table 8'!D47</f>
        <v>27</v>
      </c>
      <c r="E47" s="211">
        <f>'Table 7'!E46-'Table 8'!E47</f>
        <v>5</v>
      </c>
      <c r="F47" s="211">
        <f>'Table 7'!F46-'Table 8'!F47</f>
        <v>6</v>
      </c>
      <c r="G47" s="492">
        <f>'Table 7'!G46-'Table 8'!G47</f>
        <v>11</v>
      </c>
      <c r="H47" s="211">
        <f>'Table 7'!H46-'Table 8'!H47</f>
        <v>6</v>
      </c>
      <c r="I47" s="211">
        <f>'Table 7'!I46-'Table 8'!I47</f>
        <v>10</v>
      </c>
      <c r="J47" s="211">
        <f>'Table 7'!J46-'Table 8'!J47</f>
        <v>6</v>
      </c>
      <c r="K47" s="211">
        <f>'Table 7'!K46-'Table 8'!K47</f>
        <v>6</v>
      </c>
      <c r="L47" s="492">
        <f>'Table 7'!L46-'Table 8'!L47</f>
        <v>12</v>
      </c>
      <c r="M47" s="686"/>
    </row>
    <row r="48" spans="1:13" ht="10.5" customHeight="1">
      <c r="A48" s="10"/>
      <c r="B48" s="29" t="s">
        <v>216</v>
      </c>
      <c r="C48" s="211">
        <f>'Table 7'!C47-'Table 8'!C48</f>
        <v>23</v>
      </c>
      <c r="D48" s="211">
        <f>'Table 7'!D47-'Table 8'!D48</f>
        <v>59</v>
      </c>
      <c r="E48" s="600">
        <f>'Table 7'!E47-'Table 8'!E48</f>
        <v>0</v>
      </c>
      <c r="F48" s="211">
        <f>'Table 7'!F47-'Table 8'!F48</f>
        <v>33</v>
      </c>
      <c r="G48" s="492">
        <f>'Table 7'!G47-'Table 8'!G48</f>
        <v>33</v>
      </c>
      <c r="H48" s="564">
        <f>'Table 7'!H47-'Table 8'!H48</f>
        <v>0</v>
      </c>
      <c r="I48" s="211">
        <f>'Table 7'!I47-'Table 8'!I48</f>
        <v>26</v>
      </c>
      <c r="J48" s="564">
        <f>'Table 7'!J47-'Table 8'!J48</f>
        <v>0</v>
      </c>
      <c r="K48" s="564">
        <f>'Table 7'!K47-'Table 8'!K48</f>
        <v>0</v>
      </c>
      <c r="L48" s="564">
        <f>'Table 7'!L47-'Table 8'!L48</f>
        <v>0</v>
      </c>
      <c r="M48" s="686"/>
    </row>
    <row r="49" spans="1:13" ht="10.5" customHeight="1">
      <c r="A49" s="35"/>
      <c r="B49" s="87" t="s">
        <v>20</v>
      </c>
      <c r="C49" s="213">
        <f>'Table 7'!C48-'Table 8'!C49</f>
        <v>489</v>
      </c>
      <c r="D49" s="213">
        <f>'Table 7'!D48-'Table 8'!D49</f>
        <v>104</v>
      </c>
      <c r="E49" s="213">
        <f>'Table 7'!E48-'Table 8'!E49</f>
        <v>8</v>
      </c>
      <c r="F49" s="213">
        <f>'Table 7'!F48-'Table 8'!F49</f>
        <v>72</v>
      </c>
      <c r="G49" s="493">
        <f>'Table 7'!G48-'Table 8'!G49</f>
        <v>80</v>
      </c>
      <c r="H49" s="213">
        <f>'Table 7'!H48-'Table 8'!H49</f>
        <v>7</v>
      </c>
      <c r="I49" s="213">
        <f>'Table 7'!I48-'Table 8'!I49</f>
        <v>17</v>
      </c>
      <c r="J49" s="213">
        <f>'Table 7'!J48-'Table 8'!J49</f>
        <v>16</v>
      </c>
      <c r="K49" s="213">
        <f>'Table 7'!K48-'Table 8'!K49</f>
        <v>16</v>
      </c>
      <c r="L49" s="493">
        <f>'Table 7'!L48-'Table 8'!L49</f>
        <v>32</v>
      </c>
      <c r="M49" s="686"/>
    </row>
    <row r="50" spans="1:13" ht="15.75" customHeight="1">
      <c r="A50" s="264" t="s">
        <v>268</v>
      </c>
      <c r="C50" s="3" t="s">
        <v>294</v>
      </c>
      <c r="D50" s="3"/>
      <c r="E50" s="3"/>
      <c r="F50" s="3"/>
      <c r="G50" s="103"/>
      <c r="H50" s="3"/>
      <c r="I50" s="3"/>
      <c r="J50" s="3"/>
      <c r="K50" s="3"/>
      <c r="L50" s="103"/>
      <c r="M50" s="686"/>
    </row>
    <row r="51" spans="1:13" ht="5.25" customHeight="1" hidden="1">
      <c r="A51" s="264" t="s">
        <v>253</v>
      </c>
      <c r="M51" s="164"/>
    </row>
    <row r="52" spans="1:13" ht="14.25" customHeight="1">
      <c r="A52" s="57" t="s">
        <v>256</v>
      </c>
      <c r="M52" s="164"/>
    </row>
    <row r="53" spans="3:4" ht="12">
      <c r="C53" s="117"/>
      <c r="D53" s="117"/>
    </row>
  </sheetData>
  <sheetProtection/>
  <mergeCells count="6">
    <mergeCell ref="M1:M50"/>
    <mergeCell ref="A4:B5"/>
    <mergeCell ref="C4:C5"/>
    <mergeCell ref="E4:I4"/>
    <mergeCell ref="D4:D5"/>
    <mergeCell ref="J4:L4"/>
  </mergeCells>
  <printOptions/>
  <pageMargins left="0.49" right="0.22" top="0.17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B1">
      <selection activeCell="A8" sqref="A8"/>
    </sheetView>
  </sheetViews>
  <sheetFormatPr defaultColWidth="9.140625" defaultRowHeight="12.75"/>
  <cols>
    <col min="1" max="1" width="5.140625" style="3" customWidth="1"/>
    <col min="2" max="2" width="35.28125" style="3" customWidth="1"/>
    <col min="3" max="4" width="9.7109375" style="3" customWidth="1"/>
    <col min="5" max="12" width="9.7109375" style="50" customWidth="1"/>
    <col min="13" max="13" width="3.140625" style="3" customWidth="1"/>
    <col min="14" max="14" width="9.57421875" style="3" bestFit="1" customWidth="1"/>
    <col min="15" max="16384" width="9.140625" style="3" customWidth="1"/>
  </cols>
  <sheetData>
    <row r="1" spans="1:13" ht="22.5" customHeight="1">
      <c r="A1" s="34" t="s">
        <v>407</v>
      </c>
      <c r="B1" s="2"/>
      <c r="M1" s="687" t="s">
        <v>125</v>
      </c>
    </row>
    <row r="2" spans="6:13" ht="15" customHeight="1">
      <c r="F2" s="58"/>
      <c r="G2" s="58"/>
      <c r="H2" s="58"/>
      <c r="J2" s="58"/>
      <c r="L2" s="459" t="s">
        <v>33</v>
      </c>
      <c r="M2" s="688"/>
    </row>
    <row r="3" ht="8.25" customHeight="1">
      <c r="M3" s="688"/>
    </row>
    <row r="4" spans="1:13" ht="21.75" customHeight="1">
      <c r="A4" s="675" t="s">
        <v>120</v>
      </c>
      <c r="B4" s="689"/>
      <c r="C4" s="659">
        <v>2006</v>
      </c>
      <c r="D4" s="659" t="s">
        <v>418</v>
      </c>
      <c r="E4" s="661" t="s">
        <v>418</v>
      </c>
      <c r="F4" s="662"/>
      <c r="G4" s="662"/>
      <c r="H4" s="662"/>
      <c r="I4" s="663"/>
      <c r="J4" s="661" t="s">
        <v>378</v>
      </c>
      <c r="K4" s="662"/>
      <c r="L4" s="663"/>
      <c r="M4" s="688"/>
    </row>
    <row r="5" spans="1:13" ht="24" customHeight="1">
      <c r="A5" s="680"/>
      <c r="B5" s="681"/>
      <c r="C5" s="660"/>
      <c r="D5" s="660"/>
      <c r="E5" s="88" t="s">
        <v>150</v>
      </c>
      <c r="F5" s="88" t="s">
        <v>249</v>
      </c>
      <c r="G5" s="476" t="s">
        <v>414</v>
      </c>
      <c r="H5" s="88" t="s">
        <v>266</v>
      </c>
      <c r="I5" s="88" t="s">
        <v>289</v>
      </c>
      <c r="J5" s="88" t="s">
        <v>150</v>
      </c>
      <c r="K5" s="88" t="s">
        <v>249</v>
      </c>
      <c r="L5" s="476" t="s">
        <v>414</v>
      </c>
      <c r="M5" s="688"/>
    </row>
    <row r="6" spans="1:13" s="47" customFormat="1" ht="21" customHeight="1">
      <c r="A6" s="46"/>
      <c r="B6" s="124" t="s">
        <v>204</v>
      </c>
      <c r="C6" s="272">
        <f>C7+C17+C20+'Table 10 cont''d'!C6+'Table 10 cont''d'!C10+'Table 10 cont''d'!C13+'Table 10 cont''d'!C20+'Table 10 cont''d(sec 7-9)'!C6+'Table 10 cont''d(sec 7-9)'!C16+'Table 10 cont''d(sec 7-9)'!C26</f>
        <v>115502</v>
      </c>
      <c r="D6" s="272">
        <f>D7+D17+D20+'Table 10 cont''d'!D6+'Table 10 cont''d'!D10+'Table 10 cont''d'!D13+'Table 10 cont''d'!D20+'Table 10 cont''d(sec 7-9)'!D6+'Table 10 cont''d(sec 7-9)'!D16+'Table 10 cont''d(sec 7-9)'!D26</f>
        <v>121037</v>
      </c>
      <c r="E6" s="495">
        <f>E7+E17+E20+'Table 10 cont''d'!E6+'Table 10 cont''d'!E10+'Table 10 cont''d'!E13+'Table 10 cont''d'!E20+'Table 10 cont''d(sec 7-9)'!E6+'Table 10 cont''d(sec 7-9)'!E16+'Table 10 cont''d(sec 7-9)'!E26</f>
        <v>24371</v>
      </c>
      <c r="F6" s="500">
        <f>F7+F17+F20+'Table 10 cont''d'!F6+'Table 10 cont''d'!F10+'Table 10 cont''d'!F13+'Table 10 cont''d'!F20+'Table 10 cont''d(sec 7-9)'!F6+'Table 10 cont''d(sec 7-9)'!F16+'Table 10 cont''d(sec 7-9)'!F26</f>
        <v>28708</v>
      </c>
      <c r="G6" s="500">
        <f>SUM(E6:F6)</f>
        <v>53079</v>
      </c>
      <c r="H6" s="500">
        <f>H7+H17+H20+'Table 10 cont''d'!H6+'Table 10 cont''d'!H10+'Table 10 cont''d'!H13+'Table 10 cont''d'!H20+'Table 10 cont''d(sec 7-9)'!H6+'Table 10 cont''d(sec 7-9)'!H16+'Table 10 cont''d(sec 7-9)'!H26</f>
        <v>31420</v>
      </c>
      <c r="I6" s="272">
        <f>D6-SUM(G6:H6)</f>
        <v>36538</v>
      </c>
      <c r="J6" s="495">
        <f>J7+J17+J20+'Table 10 cont''d'!J6+'Table 10 cont''d'!J10+'Table 10 cont''d'!J13+'Table 10 cont''d'!J20+'Table 10 cont''d(sec 7-9)'!J6+'Table 10 cont''d(sec 7-9)'!J16+'Table 10 cont''d(sec 7-9)'!J26</f>
        <v>30776</v>
      </c>
      <c r="K6" s="500">
        <f>K7+K17+K20+'Table 10 cont''d'!K6+'Table 10 cont''d'!K10+'Table 10 cont''d'!K13+'Table 10 cont''d'!K20+'Table 10 cont''d(sec 7-9)'!K6+'Table 10 cont''d(sec 7-9)'!K16+'Table 10 cont''d(sec 7-9)'!K26</f>
        <v>32072</v>
      </c>
      <c r="L6" s="497">
        <f>SUM(J6:K6)</f>
        <v>62848</v>
      </c>
      <c r="M6" s="688"/>
    </row>
    <row r="7" spans="1:13" s="47" customFormat="1" ht="19.5" customHeight="1">
      <c r="A7" s="24" t="s">
        <v>40</v>
      </c>
      <c r="B7" s="26"/>
      <c r="C7" s="234">
        <v>17276</v>
      </c>
      <c r="D7" s="524">
        <v>20032</v>
      </c>
      <c r="E7" s="32">
        <v>4001</v>
      </c>
      <c r="F7" s="530">
        <v>4946</v>
      </c>
      <c r="G7" s="235">
        <f aca="true" t="shared" si="0" ref="G7:G23">SUM(E7:F7)</f>
        <v>8947</v>
      </c>
      <c r="H7" s="530">
        <v>4923</v>
      </c>
      <c r="I7" s="261">
        <f aca="true" t="shared" si="1" ref="I7:I23">D7-SUM(G7:H7)</f>
        <v>6162</v>
      </c>
      <c r="J7" s="488">
        <v>6761</v>
      </c>
      <c r="K7" s="235">
        <v>5136</v>
      </c>
      <c r="L7" s="261">
        <f aca="true" t="shared" si="2" ref="L7:L23">SUM(J7:K7)</f>
        <v>11897</v>
      </c>
      <c r="M7" s="688"/>
    </row>
    <row r="8" spans="1:13" ht="19.5" customHeight="1">
      <c r="A8" s="44"/>
      <c r="B8" s="27" t="s">
        <v>319</v>
      </c>
      <c r="C8" s="233">
        <v>1192</v>
      </c>
      <c r="D8" s="525">
        <v>1354</v>
      </c>
      <c r="E8" s="33">
        <v>253</v>
      </c>
      <c r="F8" s="528">
        <v>292</v>
      </c>
      <c r="G8" s="100">
        <f t="shared" si="0"/>
        <v>545</v>
      </c>
      <c r="H8" s="528">
        <v>342</v>
      </c>
      <c r="I8" s="43">
        <f t="shared" si="1"/>
        <v>467</v>
      </c>
      <c r="J8" s="463">
        <v>282</v>
      </c>
      <c r="K8" s="92">
        <v>324</v>
      </c>
      <c r="L8" s="51">
        <f t="shared" si="2"/>
        <v>606</v>
      </c>
      <c r="M8" s="688"/>
    </row>
    <row r="9" spans="1:13" ht="19.5" customHeight="1">
      <c r="A9" s="45"/>
      <c r="B9" s="27" t="s">
        <v>320</v>
      </c>
      <c r="C9" s="233">
        <v>1870</v>
      </c>
      <c r="D9" s="525">
        <v>2443</v>
      </c>
      <c r="E9" s="33">
        <v>456</v>
      </c>
      <c r="F9" s="528">
        <v>566</v>
      </c>
      <c r="G9" s="100">
        <f t="shared" si="0"/>
        <v>1022</v>
      </c>
      <c r="H9" s="528">
        <v>544</v>
      </c>
      <c r="I9" s="43">
        <f t="shared" si="1"/>
        <v>877</v>
      </c>
      <c r="J9" s="463">
        <v>913</v>
      </c>
      <c r="K9" s="92">
        <v>743</v>
      </c>
      <c r="L9" s="51">
        <f t="shared" si="2"/>
        <v>1656</v>
      </c>
      <c r="M9" s="688"/>
    </row>
    <row r="10" spans="1:13" ht="19.5" customHeight="1">
      <c r="A10" s="44"/>
      <c r="B10" s="27" t="s">
        <v>321</v>
      </c>
      <c r="C10" s="233">
        <v>6687</v>
      </c>
      <c r="D10" s="525">
        <v>7066</v>
      </c>
      <c r="E10" s="33">
        <v>1291</v>
      </c>
      <c r="F10" s="528">
        <v>1905</v>
      </c>
      <c r="G10" s="100">
        <f t="shared" si="0"/>
        <v>3196</v>
      </c>
      <c r="H10" s="528">
        <v>1897</v>
      </c>
      <c r="I10" s="43">
        <f t="shared" si="1"/>
        <v>1973</v>
      </c>
      <c r="J10" s="463">
        <v>2537</v>
      </c>
      <c r="K10" s="92">
        <v>1909</v>
      </c>
      <c r="L10" s="51">
        <f t="shared" si="2"/>
        <v>4446</v>
      </c>
      <c r="M10" s="688"/>
    </row>
    <row r="11" spans="1:13" ht="19.5" customHeight="1">
      <c r="A11" s="45"/>
      <c r="B11" s="27" t="s">
        <v>322</v>
      </c>
      <c r="C11" s="233">
        <v>869</v>
      </c>
      <c r="D11" s="525">
        <v>1588</v>
      </c>
      <c r="E11" s="33">
        <v>447</v>
      </c>
      <c r="F11" s="528">
        <v>250</v>
      </c>
      <c r="G11" s="100">
        <f t="shared" si="0"/>
        <v>697</v>
      </c>
      <c r="H11" s="528">
        <v>335</v>
      </c>
      <c r="I11" s="43">
        <f t="shared" si="1"/>
        <v>556</v>
      </c>
      <c r="J11" s="463">
        <v>455</v>
      </c>
      <c r="K11" s="92">
        <v>4</v>
      </c>
      <c r="L11" s="51">
        <f t="shared" si="2"/>
        <v>459</v>
      </c>
      <c r="M11" s="688"/>
    </row>
    <row r="12" spans="1:13" ht="19.5" customHeight="1">
      <c r="A12" s="45"/>
      <c r="B12" s="27" t="s">
        <v>323</v>
      </c>
      <c r="C12" s="233">
        <v>986</v>
      </c>
      <c r="D12" s="525">
        <v>1211</v>
      </c>
      <c r="E12" s="33">
        <v>226</v>
      </c>
      <c r="F12" s="528">
        <v>316</v>
      </c>
      <c r="G12" s="100">
        <f t="shared" si="0"/>
        <v>542</v>
      </c>
      <c r="H12" s="528">
        <v>358</v>
      </c>
      <c r="I12" s="43">
        <f t="shared" si="1"/>
        <v>311</v>
      </c>
      <c r="J12" s="463">
        <v>503</v>
      </c>
      <c r="K12" s="92">
        <v>513</v>
      </c>
      <c r="L12" s="51">
        <f t="shared" si="2"/>
        <v>1016</v>
      </c>
      <c r="M12" s="688"/>
    </row>
    <row r="13" spans="1:13" ht="19.5" customHeight="1">
      <c r="A13" s="45"/>
      <c r="B13" s="27" t="s">
        <v>324</v>
      </c>
      <c r="C13" s="233">
        <v>1</v>
      </c>
      <c r="D13" s="526">
        <v>3</v>
      </c>
      <c r="E13" s="527">
        <v>0</v>
      </c>
      <c r="F13" s="532">
        <v>1</v>
      </c>
      <c r="G13" s="100">
        <f t="shared" si="0"/>
        <v>1</v>
      </c>
      <c r="H13" s="532">
        <v>1</v>
      </c>
      <c r="I13" s="531">
        <f t="shared" si="1"/>
        <v>1</v>
      </c>
      <c r="J13" s="630">
        <v>243</v>
      </c>
      <c r="K13" s="629">
        <v>0</v>
      </c>
      <c r="L13" s="643">
        <f t="shared" si="2"/>
        <v>243</v>
      </c>
      <c r="M13" s="688"/>
    </row>
    <row r="14" spans="1:13" ht="19.5" customHeight="1">
      <c r="A14" s="53" t="s">
        <v>9</v>
      </c>
      <c r="B14" s="27" t="s">
        <v>325</v>
      </c>
      <c r="C14" s="233">
        <v>505</v>
      </c>
      <c r="D14" s="525">
        <v>617</v>
      </c>
      <c r="E14" s="33">
        <v>121</v>
      </c>
      <c r="F14" s="528">
        <v>132</v>
      </c>
      <c r="G14" s="100">
        <f t="shared" si="0"/>
        <v>253</v>
      </c>
      <c r="H14" s="528">
        <v>159</v>
      </c>
      <c r="I14" s="43">
        <f t="shared" si="1"/>
        <v>205</v>
      </c>
      <c r="J14" s="463">
        <v>158</v>
      </c>
      <c r="K14" s="92">
        <v>165</v>
      </c>
      <c r="L14" s="51">
        <f t="shared" si="2"/>
        <v>323</v>
      </c>
      <c r="M14" s="688"/>
    </row>
    <row r="15" spans="1:13" ht="19.5" customHeight="1">
      <c r="A15" s="52"/>
      <c r="B15" s="27" t="s">
        <v>326</v>
      </c>
      <c r="C15" s="233">
        <v>1581</v>
      </c>
      <c r="D15" s="525">
        <v>1967</v>
      </c>
      <c r="E15" s="33">
        <v>471</v>
      </c>
      <c r="F15" s="528">
        <v>594</v>
      </c>
      <c r="G15" s="100">
        <f t="shared" si="0"/>
        <v>1065</v>
      </c>
      <c r="H15" s="528">
        <v>422</v>
      </c>
      <c r="I15" s="43">
        <f t="shared" si="1"/>
        <v>480</v>
      </c>
      <c r="J15" s="463">
        <v>517</v>
      </c>
      <c r="K15" s="92">
        <v>558</v>
      </c>
      <c r="L15" s="51">
        <f t="shared" si="2"/>
        <v>1075</v>
      </c>
      <c r="M15" s="688"/>
    </row>
    <row r="16" spans="1:14" ht="19.5" customHeight="1">
      <c r="A16" s="10"/>
      <c r="B16" s="25" t="s">
        <v>20</v>
      </c>
      <c r="C16" s="43">
        <f>C7-SUM(C8:C15)</f>
        <v>3585</v>
      </c>
      <c r="D16" s="43">
        <f>D7-SUM(D8:D15)</f>
        <v>3783</v>
      </c>
      <c r="E16" s="529">
        <f>E7-SUM(E8:E15)</f>
        <v>736</v>
      </c>
      <c r="F16" s="528">
        <f>F7-SUM(F8:F15)</f>
        <v>890</v>
      </c>
      <c r="G16" s="100">
        <f t="shared" si="0"/>
        <v>1626</v>
      </c>
      <c r="H16" s="528">
        <f>H7-SUM(H8:H15)</f>
        <v>865</v>
      </c>
      <c r="I16" s="43">
        <f t="shared" si="1"/>
        <v>1292</v>
      </c>
      <c r="J16" s="265">
        <f>J7-SUM(J8:J15)</f>
        <v>1153</v>
      </c>
      <c r="K16" s="92">
        <f>K7-SUM(K8:K15)</f>
        <v>920</v>
      </c>
      <c r="L16" s="51">
        <f t="shared" si="2"/>
        <v>2073</v>
      </c>
      <c r="M16" s="688"/>
      <c r="N16" s="72"/>
    </row>
    <row r="17" spans="1:13" s="47" customFormat="1" ht="19.5" customHeight="1">
      <c r="A17" s="24" t="s">
        <v>44</v>
      </c>
      <c r="B17" s="26"/>
      <c r="C17" s="234">
        <v>952</v>
      </c>
      <c r="D17" s="524">
        <v>1545</v>
      </c>
      <c r="E17" s="32">
        <v>223</v>
      </c>
      <c r="F17" s="530">
        <v>238</v>
      </c>
      <c r="G17" s="235">
        <f t="shared" si="0"/>
        <v>461</v>
      </c>
      <c r="H17" s="530">
        <v>309</v>
      </c>
      <c r="I17" s="261">
        <f t="shared" si="1"/>
        <v>775</v>
      </c>
      <c r="J17" s="488">
        <v>447</v>
      </c>
      <c r="K17" s="235">
        <v>509</v>
      </c>
      <c r="L17" s="261">
        <f t="shared" si="2"/>
        <v>956</v>
      </c>
      <c r="M17" s="688"/>
    </row>
    <row r="18" spans="1:13" ht="19.5" customHeight="1">
      <c r="A18" s="10"/>
      <c r="B18" s="27" t="s">
        <v>327</v>
      </c>
      <c r="C18" s="233">
        <v>669</v>
      </c>
      <c r="D18" s="525">
        <v>916</v>
      </c>
      <c r="E18" s="33">
        <v>147</v>
      </c>
      <c r="F18" s="528">
        <v>171</v>
      </c>
      <c r="G18" s="100">
        <f t="shared" si="0"/>
        <v>318</v>
      </c>
      <c r="H18" s="528">
        <v>183</v>
      </c>
      <c r="I18" s="43">
        <f t="shared" si="1"/>
        <v>415</v>
      </c>
      <c r="J18" s="463">
        <v>188</v>
      </c>
      <c r="K18" s="92">
        <v>185</v>
      </c>
      <c r="L18" s="51">
        <f t="shared" si="2"/>
        <v>373</v>
      </c>
      <c r="M18" s="688"/>
    </row>
    <row r="19" spans="1:13" ht="19.5" customHeight="1">
      <c r="A19" s="10"/>
      <c r="B19" s="27" t="s">
        <v>328</v>
      </c>
      <c r="C19" s="43">
        <f>C17-C18</f>
        <v>283</v>
      </c>
      <c r="D19" s="525">
        <f>D17-D18</f>
        <v>629</v>
      </c>
      <c r="E19" s="33">
        <f>E17-E18</f>
        <v>76</v>
      </c>
      <c r="F19" s="528">
        <f>F17-F18</f>
        <v>67</v>
      </c>
      <c r="G19" s="100">
        <f t="shared" si="0"/>
        <v>143</v>
      </c>
      <c r="H19" s="528">
        <v>126</v>
      </c>
      <c r="I19" s="43">
        <f t="shared" si="1"/>
        <v>360</v>
      </c>
      <c r="J19" s="265">
        <f>J17-J18</f>
        <v>259</v>
      </c>
      <c r="K19" s="92">
        <v>324</v>
      </c>
      <c r="L19" s="51">
        <f t="shared" si="2"/>
        <v>583</v>
      </c>
      <c r="M19" s="688"/>
    </row>
    <row r="20" spans="1:13" s="47" customFormat="1" ht="19.5" customHeight="1">
      <c r="A20" s="24" t="s">
        <v>41</v>
      </c>
      <c r="B20" s="26"/>
      <c r="C20" s="234">
        <v>2769</v>
      </c>
      <c r="D20" s="524">
        <v>3369</v>
      </c>
      <c r="E20" s="32">
        <v>855</v>
      </c>
      <c r="F20" s="530">
        <v>803</v>
      </c>
      <c r="G20" s="235">
        <f t="shared" si="0"/>
        <v>1658</v>
      </c>
      <c r="H20" s="530">
        <v>848</v>
      </c>
      <c r="I20" s="261">
        <f t="shared" si="1"/>
        <v>863</v>
      </c>
      <c r="J20" s="488">
        <v>1409</v>
      </c>
      <c r="K20" s="235">
        <v>894</v>
      </c>
      <c r="L20" s="261">
        <f t="shared" si="2"/>
        <v>2303</v>
      </c>
      <c r="M20" s="688"/>
    </row>
    <row r="21" spans="1:13" ht="19.5" customHeight="1">
      <c r="A21" s="6"/>
      <c r="B21" s="25" t="s">
        <v>329</v>
      </c>
      <c r="C21" s="233">
        <v>563</v>
      </c>
      <c r="D21" s="525">
        <v>979</v>
      </c>
      <c r="E21" s="33">
        <v>235</v>
      </c>
      <c r="F21" s="528">
        <v>206</v>
      </c>
      <c r="G21" s="100">
        <f t="shared" si="0"/>
        <v>441</v>
      </c>
      <c r="H21" s="528">
        <v>294</v>
      </c>
      <c r="I21" s="43">
        <f t="shared" si="1"/>
        <v>244</v>
      </c>
      <c r="J21" s="463">
        <v>249</v>
      </c>
      <c r="K21" s="92">
        <v>244</v>
      </c>
      <c r="L21" s="51">
        <f t="shared" si="2"/>
        <v>493</v>
      </c>
      <c r="M21" s="688"/>
    </row>
    <row r="22" spans="1:13" ht="19.5" customHeight="1">
      <c r="A22" s="10"/>
      <c r="B22" s="27" t="s">
        <v>330</v>
      </c>
      <c r="C22" s="233">
        <v>1669</v>
      </c>
      <c r="D22" s="525">
        <v>1737</v>
      </c>
      <c r="E22" s="33">
        <v>509</v>
      </c>
      <c r="F22" s="528">
        <v>409</v>
      </c>
      <c r="G22" s="100">
        <f t="shared" si="0"/>
        <v>918</v>
      </c>
      <c r="H22" s="528">
        <v>390</v>
      </c>
      <c r="I22" s="43">
        <f t="shared" si="1"/>
        <v>429</v>
      </c>
      <c r="J22" s="463">
        <v>1012</v>
      </c>
      <c r="K22" s="92">
        <v>506</v>
      </c>
      <c r="L22" s="51">
        <f t="shared" si="2"/>
        <v>1518</v>
      </c>
      <c r="M22" s="688"/>
    </row>
    <row r="23" spans="1:13" ht="19.5" customHeight="1">
      <c r="A23" s="10"/>
      <c r="B23" s="25" t="s">
        <v>20</v>
      </c>
      <c r="C23" s="43">
        <f>C20-SUM(C21:C22)</f>
        <v>537</v>
      </c>
      <c r="D23" s="528">
        <f>D20-SUM(D21:D22)</f>
        <v>653</v>
      </c>
      <c r="E23" s="529">
        <f>E20-SUM(E21:E22)</f>
        <v>111</v>
      </c>
      <c r="F23" s="528">
        <f>F20-SUM(F21:F22)</f>
        <v>188</v>
      </c>
      <c r="G23" s="100">
        <f t="shared" si="0"/>
        <v>299</v>
      </c>
      <c r="H23" s="528">
        <f>H20-SUM(H21:H22)</f>
        <v>164</v>
      </c>
      <c r="I23" s="43">
        <f t="shared" si="1"/>
        <v>190</v>
      </c>
      <c r="J23" s="265">
        <f>J20-SUM(J21:J22)</f>
        <v>148</v>
      </c>
      <c r="K23" s="92">
        <f>K20-SUM(K21:K22)</f>
        <v>144</v>
      </c>
      <c r="L23" s="51">
        <f t="shared" si="2"/>
        <v>292</v>
      </c>
      <c r="M23" s="688"/>
    </row>
    <row r="24" spans="1:13" ht="3" customHeight="1">
      <c r="A24" s="35"/>
      <c r="B24" s="11"/>
      <c r="C24" s="215"/>
      <c r="D24" s="215"/>
      <c r="E24" s="496"/>
      <c r="F24" s="216"/>
      <c r="G24" s="216"/>
      <c r="H24" s="216"/>
      <c r="I24" s="309">
        <f>SUM(E24:F24)</f>
        <v>0</v>
      </c>
      <c r="J24" s="496"/>
      <c r="K24" s="216"/>
      <c r="L24" s="309"/>
      <c r="M24" s="688"/>
    </row>
    <row r="25" spans="1:13" ht="8.25" customHeight="1" hidden="1">
      <c r="A25" s="29"/>
      <c r="B25" s="15"/>
      <c r="C25" s="33"/>
      <c r="D25" s="33"/>
      <c r="K25" s="94"/>
      <c r="L25" s="498"/>
      <c r="M25" s="688"/>
    </row>
    <row r="26" spans="11:12" ht="2.25" customHeight="1" hidden="1">
      <c r="K26" s="499"/>
      <c r="L26" s="208"/>
    </row>
    <row r="27" ht="21" customHeight="1">
      <c r="A27" s="264" t="s">
        <v>268</v>
      </c>
    </row>
    <row r="28" ht="21" customHeight="1">
      <c r="A28" s="264" t="s">
        <v>253</v>
      </c>
    </row>
  </sheetData>
  <sheetProtection/>
  <mergeCells count="6">
    <mergeCell ref="M1:M25"/>
    <mergeCell ref="A4:B5"/>
    <mergeCell ref="C4:C5"/>
    <mergeCell ref="E4:I4"/>
    <mergeCell ref="D4:D5"/>
    <mergeCell ref="J4:L4"/>
  </mergeCells>
  <printOptions/>
  <pageMargins left="0.52" right="0" top="0.75" bottom="0" header="0.5" footer="0.28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N34"/>
  <sheetViews>
    <sheetView zoomScalePageLayoutView="0" workbookViewId="0" topLeftCell="C1">
      <selection activeCell="A8" sqref="A8"/>
    </sheetView>
  </sheetViews>
  <sheetFormatPr defaultColWidth="9.140625" defaultRowHeight="12.75"/>
  <cols>
    <col min="1" max="1" width="5.00390625" style="3" customWidth="1"/>
    <col min="2" max="2" width="37.140625" style="3" customWidth="1"/>
    <col min="3" max="4" width="9.7109375" style="3" customWidth="1"/>
    <col min="5" max="10" width="9.7109375" style="50" customWidth="1"/>
    <col min="11" max="11" width="9.57421875" style="50" customWidth="1"/>
    <col min="12" max="12" width="9.7109375" style="50" customWidth="1"/>
    <col min="13" max="13" width="3.28125" style="3" customWidth="1"/>
    <col min="14" max="14" width="10.28125" style="3" customWidth="1"/>
    <col min="15" max="16384" width="9.140625" style="3" customWidth="1"/>
  </cols>
  <sheetData>
    <row r="1" spans="1:13" ht="18" customHeight="1">
      <c r="A1" s="42" t="s">
        <v>408</v>
      </c>
      <c r="B1" s="12"/>
      <c r="C1" s="33"/>
      <c r="D1" s="33"/>
      <c r="M1" s="687" t="s">
        <v>124</v>
      </c>
    </row>
    <row r="2" spans="1:13" ht="17.25" customHeight="1">
      <c r="A2" s="29"/>
      <c r="B2" s="12"/>
      <c r="C2" s="33"/>
      <c r="D2" s="33"/>
      <c r="E2" s="58"/>
      <c r="F2" s="58"/>
      <c r="G2" s="58"/>
      <c r="H2" s="58"/>
      <c r="J2" s="58"/>
      <c r="K2" s="58" t="s">
        <v>33</v>
      </c>
      <c r="L2" s="58"/>
      <c r="M2" s="688"/>
    </row>
    <row r="3" spans="1:13" ht="6.75" customHeight="1">
      <c r="A3" s="29"/>
      <c r="B3" s="12"/>
      <c r="C3" s="33"/>
      <c r="D3" s="33"/>
      <c r="M3" s="688"/>
    </row>
    <row r="4" spans="1:13" ht="14.25" customHeight="1">
      <c r="A4" s="675" t="s">
        <v>121</v>
      </c>
      <c r="B4" s="676"/>
      <c r="C4" s="659">
        <v>2006</v>
      </c>
      <c r="D4" s="659" t="s">
        <v>418</v>
      </c>
      <c r="E4" s="661" t="s">
        <v>418</v>
      </c>
      <c r="F4" s="662"/>
      <c r="G4" s="662"/>
      <c r="H4" s="662"/>
      <c r="I4" s="663"/>
      <c r="J4" s="661" t="s">
        <v>378</v>
      </c>
      <c r="K4" s="662"/>
      <c r="L4" s="663"/>
      <c r="M4" s="688"/>
    </row>
    <row r="5" spans="1:13" ht="14.25" customHeight="1">
      <c r="A5" s="680"/>
      <c r="B5" s="681"/>
      <c r="C5" s="660"/>
      <c r="D5" s="660"/>
      <c r="E5" s="60" t="s">
        <v>35</v>
      </c>
      <c r="F5" s="60" t="s">
        <v>153</v>
      </c>
      <c r="G5" s="445" t="s">
        <v>414</v>
      </c>
      <c r="H5" s="60" t="s">
        <v>156</v>
      </c>
      <c r="I5" s="60" t="s">
        <v>159</v>
      </c>
      <c r="J5" s="60" t="s">
        <v>35</v>
      </c>
      <c r="K5" s="60" t="s">
        <v>153</v>
      </c>
      <c r="L5" s="445" t="s">
        <v>414</v>
      </c>
      <c r="M5" s="688"/>
    </row>
    <row r="6" spans="1:13" s="47" customFormat="1" ht="16.5" customHeight="1">
      <c r="A6" s="48" t="s">
        <v>45</v>
      </c>
      <c r="B6" s="49"/>
      <c r="C6" s="232">
        <v>19321</v>
      </c>
      <c r="D6" s="232">
        <v>22180</v>
      </c>
      <c r="E6" s="533">
        <v>4922</v>
      </c>
      <c r="F6" s="536">
        <v>5634</v>
      </c>
      <c r="G6" s="81">
        <f>SUM(E6:F6)</f>
        <v>10556</v>
      </c>
      <c r="H6" s="536">
        <v>6100</v>
      </c>
      <c r="I6" s="602">
        <f>D6-SUM(G6:H6)</f>
        <v>5524</v>
      </c>
      <c r="J6" s="603">
        <v>6577</v>
      </c>
      <c r="K6" s="603">
        <v>8366</v>
      </c>
      <c r="L6" s="602">
        <f>SUM(J6:K6)</f>
        <v>14943</v>
      </c>
      <c r="M6" s="688"/>
    </row>
    <row r="7" spans="1:13" ht="18" customHeight="1">
      <c r="A7" s="6"/>
      <c r="B7" s="27" t="s">
        <v>331</v>
      </c>
      <c r="C7" s="233">
        <v>17025</v>
      </c>
      <c r="D7" s="233">
        <v>18969</v>
      </c>
      <c r="E7" s="534">
        <v>4244</v>
      </c>
      <c r="F7" s="230">
        <v>4798</v>
      </c>
      <c r="G7" s="100">
        <f aca="true" t="shared" si="0" ref="G7:G29">SUM(E7:F7)</f>
        <v>9042</v>
      </c>
      <c r="H7" s="230">
        <v>5408</v>
      </c>
      <c r="I7" s="43">
        <f aca="true" t="shared" si="1" ref="I7:I29">D7-SUM(G7:H7)</f>
        <v>4519</v>
      </c>
      <c r="J7" s="92">
        <v>5729</v>
      </c>
      <c r="K7" s="92">
        <v>7347</v>
      </c>
      <c r="L7" s="51">
        <f aca="true" t="shared" si="2" ref="L7:L29">SUM(J7:K7)</f>
        <v>13076</v>
      </c>
      <c r="M7" s="688"/>
    </row>
    <row r="8" spans="1:13" ht="18" customHeight="1">
      <c r="A8" s="6"/>
      <c r="B8" s="27" t="s">
        <v>332</v>
      </c>
      <c r="C8" s="233">
        <v>1249</v>
      </c>
      <c r="D8" s="233">
        <v>1482</v>
      </c>
      <c r="E8" s="534">
        <v>254</v>
      </c>
      <c r="F8" s="230">
        <v>409</v>
      </c>
      <c r="G8" s="100">
        <f t="shared" si="0"/>
        <v>663</v>
      </c>
      <c r="H8" s="230">
        <v>332</v>
      </c>
      <c r="I8" s="43">
        <f t="shared" si="1"/>
        <v>487</v>
      </c>
      <c r="J8" s="92">
        <v>320</v>
      </c>
      <c r="K8" s="92">
        <v>386</v>
      </c>
      <c r="L8" s="51">
        <f t="shared" si="2"/>
        <v>706</v>
      </c>
      <c r="M8" s="688"/>
    </row>
    <row r="9" spans="1:13" ht="18" customHeight="1">
      <c r="A9" s="6"/>
      <c r="B9" s="27" t="s">
        <v>20</v>
      </c>
      <c r="C9" s="43">
        <f>C6-SUM(C7:C8)</f>
        <v>1047</v>
      </c>
      <c r="D9" s="233">
        <f>D6-SUM(D7:D8)</f>
        <v>1729</v>
      </c>
      <c r="E9" s="534">
        <f>E6-SUM(E7:E8)</f>
        <v>424</v>
      </c>
      <c r="F9" s="230">
        <f>F6-SUM(F7:F8)</f>
        <v>427</v>
      </c>
      <c r="G9" s="100">
        <f t="shared" si="0"/>
        <v>851</v>
      </c>
      <c r="H9" s="230">
        <f>H6-SUM(H7:H8)</f>
        <v>360</v>
      </c>
      <c r="I9" s="43">
        <f t="shared" si="1"/>
        <v>518</v>
      </c>
      <c r="J9" s="43">
        <f>J6-SUM(J7:J8)</f>
        <v>528</v>
      </c>
      <c r="K9" s="43">
        <f>K6-SUM(K7:K8)</f>
        <v>633</v>
      </c>
      <c r="L9" s="51">
        <f t="shared" si="2"/>
        <v>1161</v>
      </c>
      <c r="M9" s="688"/>
    </row>
    <row r="10" spans="1:13" s="47" customFormat="1" ht="16.5" customHeight="1">
      <c r="A10" s="24" t="s">
        <v>46</v>
      </c>
      <c r="B10" s="26"/>
      <c r="C10" s="234">
        <v>711</v>
      </c>
      <c r="D10" s="234">
        <v>1147</v>
      </c>
      <c r="E10" s="535">
        <v>209</v>
      </c>
      <c r="F10" s="537">
        <v>189</v>
      </c>
      <c r="G10" s="235">
        <f t="shared" si="0"/>
        <v>398</v>
      </c>
      <c r="H10" s="537">
        <v>404</v>
      </c>
      <c r="I10" s="59">
        <f t="shared" si="1"/>
        <v>345</v>
      </c>
      <c r="J10" s="79">
        <v>436</v>
      </c>
      <c r="K10" s="79">
        <v>271</v>
      </c>
      <c r="L10" s="59">
        <f t="shared" si="2"/>
        <v>707</v>
      </c>
      <c r="M10" s="688"/>
    </row>
    <row r="11" spans="1:13" ht="18" customHeight="1">
      <c r="A11" s="6"/>
      <c r="B11" s="27" t="s">
        <v>333</v>
      </c>
      <c r="C11" s="233">
        <v>594</v>
      </c>
      <c r="D11" s="233">
        <v>1009</v>
      </c>
      <c r="E11" s="534">
        <v>184</v>
      </c>
      <c r="F11" s="230">
        <v>157</v>
      </c>
      <c r="G11" s="100">
        <f t="shared" si="0"/>
        <v>341</v>
      </c>
      <c r="H11" s="230">
        <v>361</v>
      </c>
      <c r="I11" s="43">
        <f t="shared" si="1"/>
        <v>307</v>
      </c>
      <c r="J11" s="92">
        <v>393</v>
      </c>
      <c r="K11" s="92">
        <v>218</v>
      </c>
      <c r="L11" s="51">
        <f t="shared" si="2"/>
        <v>611</v>
      </c>
      <c r="M11" s="688"/>
    </row>
    <row r="12" spans="1:13" ht="15" customHeight="1">
      <c r="A12" s="6"/>
      <c r="B12" s="27" t="s">
        <v>20</v>
      </c>
      <c r="C12" s="43">
        <f>C10-C11</f>
        <v>117</v>
      </c>
      <c r="D12" s="233">
        <f>D10-D11</f>
        <v>138</v>
      </c>
      <c r="E12" s="534">
        <f>E10-E11</f>
        <v>25</v>
      </c>
      <c r="F12" s="230">
        <f>F10-F11</f>
        <v>32</v>
      </c>
      <c r="G12" s="100">
        <f t="shared" si="0"/>
        <v>57</v>
      </c>
      <c r="H12" s="230">
        <f>H10-H11</f>
        <v>43</v>
      </c>
      <c r="I12" s="43">
        <f t="shared" si="1"/>
        <v>38</v>
      </c>
      <c r="J12" s="43">
        <f>J10-J11</f>
        <v>43</v>
      </c>
      <c r="K12" s="43">
        <f>K10-K11</f>
        <v>53</v>
      </c>
      <c r="L12" s="51">
        <f t="shared" si="2"/>
        <v>96</v>
      </c>
      <c r="M12" s="688"/>
    </row>
    <row r="13" spans="1:13" s="47" customFormat="1" ht="15" customHeight="1">
      <c r="A13" s="24" t="s">
        <v>47</v>
      </c>
      <c r="B13" s="26"/>
      <c r="C13" s="234">
        <v>8157</v>
      </c>
      <c r="D13" s="234">
        <v>9414</v>
      </c>
      <c r="E13" s="535">
        <v>1954</v>
      </c>
      <c r="F13" s="537">
        <v>2183</v>
      </c>
      <c r="G13" s="79">
        <f t="shared" si="0"/>
        <v>4137</v>
      </c>
      <c r="H13" s="537">
        <v>2649</v>
      </c>
      <c r="I13" s="261">
        <f t="shared" si="1"/>
        <v>2628</v>
      </c>
      <c r="J13" s="235">
        <v>2249</v>
      </c>
      <c r="K13" s="235">
        <v>2417</v>
      </c>
      <c r="L13" s="261">
        <f t="shared" si="2"/>
        <v>4666</v>
      </c>
      <c r="M13" s="688"/>
    </row>
    <row r="14" spans="1:13" ht="15" customHeight="1">
      <c r="A14" s="6"/>
      <c r="B14" s="27" t="s">
        <v>334</v>
      </c>
      <c r="C14" s="233">
        <v>623</v>
      </c>
      <c r="D14" s="233">
        <v>763</v>
      </c>
      <c r="E14" s="534">
        <v>141</v>
      </c>
      <c r="F14" s="230">
        <v>171</v>
      </c>
      <c r="G14" s="100">
        <f t="shared" si="0"/>
        <v>312</v>
      </c>
      <c r="H14" s="230">
        <v>238</v>
      </c>
      <c r="I14" s="43">
        <f t="shared" si="1"/>
        <v>213</v>
      </c>
      <c r="J14" s="92">
        <v>163</v>
      </c>
      <c r="K14" s="92">
        <v>211</v>
      </c>
      <c r="L14" s="51">
        <f t="shared" si="2"/>
        <v>374</v>
      </c>
      <c r="M14" s="688"/>
    </row>
    <row r="15" spans="1:13" ht="15" customHeight="1">
      <c r="A15" s="6"/>
      <c r="B15" s="27" t="s">
        <v>335</v>
      </c>
      <c r="C15" s="233">
        <v>1890</v>
      </c>
      <c r="D15" s="233">
        <v>2176</v>
      </c>
      <c r="E15" s="534">
        <v>509</v>
      </c>
      <c r="F15" s="230">
        <v>565</v>
      </c>
      <c r="G15" s="100">
        <f t="shared" si="0"/>
        <v>1074</v>
      </c>
      <c r="H15" s="230">
        <v>555</v>
      </c>
      <c r="I15" s="43">
        <f t="shared" si="1"/>
        <v>547</v>
      </c>
      <c r="J15" s="92">
        <v>547</v>
      </c>
      <c r="K15" s="92">
        <v>550</v>
      </c>
      <c r="L15" s="51">
        <f t="shared" si="2"/>
        <v>1097</v>
      </c>
      <c r="M15" s="688"/>
    </row>
    <row r="16" spans="1:13" ht="15" customHeight="1">
      <c r="A16" s="6"/>
      <c r="B16" s="27" t="s">
        <v>336</v>
      </c>
      <c r="C16" s="233">
        <v>471</v>
      </c>
      <c r="D16" s="233">
        <v>476</v>
      </c>
      <c r="E16" s="534">
        <v>6</v>
      </c>
      <c r="F16" s="230">
        <v>58</v>
      </c>
      <c r="G16" s="100">
        <f t="shared" si="0"/>
        <v>64</v>
      </c>
      <c r="H16" s="230">
        <v>300</v>
      </c>
      <c r="I16" s="43">
        <f t="shared" si="1"/>
        <v>112</v>
      </c>
      <c r="J16" s="92">
        <v>138</v>
      </c>
      <c r="K16" s="92">
        <v>214</v>
      </c>
      <c r="L16" s="51">
        <f t="shared" si="2"/>
        <v>352</v>
      </c>
      <c r="M16" s="688"/>
    </row>
    <row r="17" spans="1:13" ht="15" customHeight="1">
      <c r="A17" s="6"/>
      <c r="B17" s="27" t="s">
        <v>337</v>
      </c>
      <c r="C17" s="233">
        <v>1219</v>
      </c>
      <c r="D17" s="233">
        <v>1515</v>
      </c>
      <c r="E17" s="534">
        <v>324</v>
      </c>
      <c r="F17" s="230">
        <v>345</v>
      </c>
      <c r="G17" s="100">
        <f t="shared" si="0"/>
        <v>669</v>
      </c>
      <c r="H17" s="230">
        <v>415</v>
      </c>
      <c r="I17" s="43">
        <f t="shared" si="1"/>
        <v>431</v>
      </c>
      <c r="J17" s="92">
        <v>319</v>
      </c>
      <c r="K17" s="92">
        <v>372</v>
      </c>
      <c r="L17" s="51">
        <f t="shared" si="2"/>
        <v>691</v>
      </c>
      <c r="M17" s="688"/>
    </row>
    <row r="18" spans="1:13" ht="15" customHeight="1">
      <c r="A18" s="6"/>
      <c r="B18" s="27" t="s">
        <v>338</v>
      </c>
      <c r="C18" s="233">
        <v>721</v>
      </c>
      <c r="D18" s="233">
        <v>780</v>
      </c>
      <c r="E18" s="534">
        <v>166</v>
      </c>
      <c r="F18" s="230">
        <v>177</v>
      </c>
      <c r="G18" s="100">
        <f t="shared" si="0"/>
        <v>343</v>
      </c>
      <c r="H18" s="230">
        <v>206</v>
      </c>
      <c r="I18" s="43">
        <f t="shared" si="1"/>
        <v>231</v>
      </c>
      <c r="J18" s="92">
        <v>176</v>
      </c>
      <c r="K18" s="92">
        <v>187</v>
      </c>
      <c r="L18" s="51">
        <f t="shared" si="2"/>
        <v>363</v>
      </c>
      <c r="M18" s="688"/>
    </row>
    <row r="19" spans="1:13" ht="15" customHeight="1">
      <c r="A19" s="6"/>
      <c r="B19" s="27" t="s">
        <v>20</v>
      </c>
      <c r="C19" s="43">
        <f>C13-SUM(C14:C18)</f>
        <v>3233</v>
      </c>
      <c r="D19" s="233">
        <f>D13-SUM(D14:D18)</f>
        <v>3704</v>
      </c>
      <c r="E19" s="534">
        <f>E13-SUM(E14:E18)</f>
        <v>808</v>
      </c>
      <c r="F19" s="230">
        <f>F13-SUM(F14:F18)</f>
        <v>867</v>
      </c>
      <c r="G19" s="100">
        <f t="shared" si="0"/>
        <v>1675</v>
      </c>
      <c r="H19" s="230">
        <f>H13-SUM(H14:H18)</f>
        <v>935</v>
      </c>
      <c r="I19" s="43">
        <f t="shared" si="1"/>
        <v>1094</v>
      </c>
      <c r="J19" s="43">
        <f>J13-SUM(J14:J18)</f>
        <v>906</v>
      </c>
      <c r="K19" s="43">
        <f>K13-SUM(K14:K18)</f>
        <v>883</v>
      </c>
      <c r="L19" s="51">
        <f t="shared" si="2"/>
        <v>1789</v>
      </c>
      <c r="M19" s="688"/>
    </row>
    <row r="20" spans="1:13" ht="15" customHeight="1">
      <c r="A20" s="24" t="s">
        <v>36</v>
      </c>
      <c r="B20" s="36"/>
      <c r="C20" s="59">
        <v>21811</v>
      </c>
      <c r="D20" s="59">
        <v>24733</v>
      </c>
      <c r="E20" s="63">
        <v>5192</v>
      </c>
      <c r="F20" s="79">
        <v>6461</v>
      </c>
      <c r="G20" s="79">
        <f t="shared" si="0"/>
        <v>11653</v>
      </c>
      <c r="H20" s="79">
        <v>6808</v>
      </c>
      <c r="I20" s="59">
        <f t="shared" si="1"/>
        <v>6272</v>
      </c>
      <c r="J20" s="79">
        <v>5638</v>
      </c>
      <c r="K20" s="79">
        <v>5792</v>
      </c>
      <c r="L20" s="59">
        <f t="shared" si="2"/>
        <v>11430</v>
      </c>
      <c r="M20" s="688"/>
    </row>
    <row r="21" spans="1:13" ht="15" customHeight="1">
      <c r="A21" s="10"/>
      <c r="B21" s="27" t="s">
        <v>339</v>
      </c>
      <c r="C21" s="233">
        <v>1576</v>
      </c>
      <c r="D21" s="233">
        <v>1672</v>
      </c>
      <c r="E21" s="534">
        <v>340</v>
      </c>
      <c r="F21" s="230">
        <v>425</v>
      </c>
      <c r="G21" s="100">
        <f t="shared" si="0"/>
        <v>765</v>
      </c>
      <c r="H21" s="230">
        <v>460</v>
      </c>
      <c r="I21" s="43">
        <f t="shared" si="1"/>
        <v>447</v>
      </c>
      <c r="J21" s="92">
        <v>431</v>
      </c>
      <c r="K21" s="92">
        <v>419</v>
      </c>
      <c r="L21" s="51">
        <f t="shared" si="2"/>
        <v>850</v>
      </c>
      <c r="M21" s="688"/>
    </row>
    <row r="22" spans="1:13" ht="15" customHeight="1">
      <c r="A22" s="10"/>
      <c r="B22" s="27" t="s">
        <v>340</v>
      </c>
      <c r="C22" s="233">
        <v>4097</v>
      </c>
      <c r="D22" s="233">
        <v>3867</v>
      </c>
      <c r="E22" s="534">
        <v>815</v>
      </c>
      <c r="F22" s="230">
        <v>1147</v>
      </c>
      <c r="G22" s="100">
        <f t="shared" si="0"/>
        <v>1962</v>
      </c>
      <c r="H22" s="230">
        <v>1043</v>
      </c>
      <c r="I22" s="43">
        <f t="shared" si="1"/>
        <v>862</v>
      </c>
      <c r="J22" s="92">
        <v>600</v>
      </c>
      <c r="K22" s="92">
        <v>697</v>
      </c>
      <c r="L22" s="51">
        <f t="shared" si="2"/>
        <v>1297</v>
      </c>
      <c r="M22" s="688"/>
    </row>
    <row r="23" spans="1:14" ht="15" customHeight="1">
      <c r="A23" s="10"/>
      <c r="B23" s="27" t="s">
        <v>341</v>
      </c>
      <c r="C23" s="233">
        <v>1875</v>
      </c>
      <c r="D23" s="233">
        <v>2217</v>
      </c>
      <c r="E23" s="534">
        <v>483</v>
      </c>
      <c r="F23" s="230">
        <v>609</v>
      </c>
      <c r="G23" s="100">
        <f t="shared" si="0"/>
        <v>1092</v>
      </c>
      <c r="H23" s="230">
        <v>589</v>
      </c>
      <c r="I23" s="43">
        <f t="shared" si="1"/>
        <v>536</v>
      </c>
      <c r="J23" s="92">
        <v>565</v>
      </c>
      <c r="K23" s="92">
        <v>605</v>
      </c>
      <c r="L23" s="51">
        <f t="shared" si="2"/>
        <v>1170</v>
      </c>
      <c r="M23" s="688"/>
      <c r="N23" s="95"/>
    </row>
    <row r="24" spans="1:13" ht="15" customHeight="1">
      <c r="A24" s="10"/>
      <c r="B24" s="27" t="s">
        <v>342</v>
      </c>
      <c r="C24" s="233">
        <v>2469</v>
      </c>
      <c r="D24" s="233">
        <f>8989.256-3866.682-2216.648</f>
        <v>2905.9259999999995</v>
      </c>
      <c r="E24" s="534">
        <f>1870.7-E22-E23</f>
        <v>572.7</v>
      </c>
      <c r="F24" s="230">
        <f>2514.4-F22-F23</f>
        <v>758.4000000000001</v>
      </c>
      <c r="G24" s="100">
        <f t="shared" si="0"/>
        <v>1331.1000000000001</v>
      </c>
      <c r="H24" s="230">
        <f>2364-H22-H23</f>
        <v>732</v>
      </c>
      <c r="I24" s="43">
        <f t="shared" si="1"/>
        <v>842.8259999999991</v>
      </c>
      <c r="J24" s="92">
        <f>1786-J22-J23</f>
        <v>621</v>
      </c>
      <c r="K24" s="92">
        <v>661</v>
      </c>
      <c r="L24" s="51">
        <f t="shared" si="2"/>
        <v>1282</v>
      </c>
      <c r="M24" s="688"/>
    </row>
    <row r="25" spans="1:13" ht="15" customHeight="1">
      <c r="A25" s="54"/>
      <c r="B25" s="27" t="s">
        <v>343</v>
      </c>
      <c r="C25" s="233">
        <v>1442</v>
      </c>
      <c r="D25" s="233">
        <f>2.7+1411.7+0.4+1.3</f>
        <v>1416.1000000000001</v>
      </c>
      <c r="E25" s="534">
        <v>291</v>
      </c>
      <c r="F25" s="230">
        <v>478</v>
      </c>
      <c r="G25" s="100">
        <f t="shared" si="0"/>
        <v>769</v>
      </c>
      <c r="H25" s="230">
        <v>422</v>
      </c>
      <c r="I25" s="43">
        <f t="shared" si="1"/>
        <v>225.10000000000014</v>
      </c>
      <c r="J25" s="92">
        <v>669</v>
      </c>
      <c r="K25" s="92">
        <v>387</v>
      </c>
      <c r="L25" s="51">
        <f t="shared" si="2"/>
        <v>1056</v>
      </c>
      <c r="M25" s="688"/>
    </row>
    <row r="26" spans="1:14" ht="15" customHeight="1">
      <c r="A26" s="10"/>
      <c r="B26" s="27" t="s">
        <v>344</v>
      </c>
      <c r="C26" s="233">
        <v>1817</v>
      </c>
      <c r="D26" s="233">
        <v>1716</v>
      </c>
      <c r="E26" s="534">
        <v>464</v>
      </c>
      <c r="F26" s="230">
        <v>453</v>
      </c>
      <c r="G26" s="100">
        <f t="shared" si="0"/>
        <v>917</v>
      </c>
      <c r="H26" s="230">
        <v>381</v>
      </c>
      <c r="I26" s="43">
        <f t="shared" si="1"/>
        <v>418</v>
      </c>
      <c r="J26" s="92">
        <v>323</v>
      </c>
      <c r="K26" s="92">
        <v>457</v>
      </c>
      <c r="L26" s="51">
        <f t="shared" si="2"/>
        <v>780</v>
      </c>
      <c r="M26" s="688"/>
      <c r="N26" s="95"/>
    </row>
    <row r="27" spans="1:13" ht="15" customHeight="1">
      <c r="A27" s="10"/>
      <c r="B27" s="27" t="s">
        <v>345</v>
      </c>
      <c r="C27" s="233">
        <v>2423</v>
      </c>
      <c r="D27" s="233">
        <v>3155</v>
      </c>
      <c r="E27" s="534">
        <v>654</v>
      </c>
      <c r="F27" s="230">
        <v>573</v>
      </c>
      <c r="G27" s="100">
        <f t="shared" si="0"/>
        <v>1227</v>
      </c>
      <c r="H27" s="230">
        <v>1171</v>
      </c>
      <c r="I27" s="43">
        <f t="shared" si="1"/>
        <v>757</v>
      </c>
      <c r="J27" s="92">
        <v>728</v>
      </c>
      <c r="K27" s="92">
        <v>650</v>
      </c>
      <c r="L27" s="51">
        <f t="shared" si="2"/>
        <v>1378</v>
      </c>
      <c r="M27" s="688"/>
    </row>
    <row r="28" spans="1:13" ht="15" customHeight="1">
      <c r="A28" s="10"/>
      <c r="B28" s="27" t="s">
        <v>279</v>
      </c>
      <c r="C28" s="233">
        <v>2610</v>
      </c>
      <c r="D28" s="233">
        <v>3352</v>
      </c>
      <c r="E28" s="534">
        <v>684</v>
      </c>
      <c r="F28" s="230">
        <v>952</v>
      </c>
      <c r="G28" s="100">
        <f t="shared" si="0"/>
        <v>1636</v>
      </c>
      <c r="H28" s="230">
        <v>817</v>
      </c>
      <c r="I28" s="43">
        <f t="shared" si="1"/>
        <v>899</v>
      </c>
      <c r="J28" s="92">
        <v>661</v>
      </c>
      <c r="K28" s="92">
        <v>706</v>
      </c>
      <c r="L28" s="51">
        <f t="shared" si="2"/>
        <v>1367</v>
      </c>
      <c r="M28" s="688"/>
    </row>
    <row r="29" spans="1:13" ht="15" customHeight="1">
      <c r="A29" s="10"/>
      <c r="B29" s="27" t="s">
        <v>20</v>
      </c>
      <c r="C29" s="43">
        <f>C20-SUM(C21:C28)</f>
        <v>3502</v>
      </c>
      <c r="D29" s="233">
        <f>D20-SUM(D21:D28)</f>
        <v>4431.974000000002</v>
      </c>
      <c r="E29" s="534">
        <f>E20-SUM(E21:E28)</f>
        <v>888.3000000000002</v>
      </c>
      <c r="F29" s="230">
        <f>F20-SUM(F21:F28)</f>
        <v>1065.6000000000004</v>
      </c>
      <c r="G29" s="100">
        <f t="shared" si="0"/>
        <v>1953.9000000000005</v>
      </c>
      <c r="H29" s="230">
        <f>H20-SUM(H21:H28)</f>
        <v>1193</v>
      </c>
      <c r="I29" s="43">
        <f t="shared" si="1"/>
        <v>1285.0740000000014</v>
      </c>
      <c r="J29" s="43">
        <f>J20-SUM(J21:J28)</f>
        <v>1040</v>
      </c>
      <c r="K29" s="43">
        <f>K20-SUM(K21:K28)</f>
        <v>1210</v>
      </c>
      <c r="L29" s="51">
        <f t="shared" si="2"/>
        <v>2250</v>
      </c>
      <c r="M29" s="688"/>
    </row>
    <row r="30" spans="1:13" ht="8.25" customHeight="1">
      <c r="A30" s="37"/>
      <c r="B30" s="38"/>
      <c r="C30" s="9"/>
      <c r="D30" s="9"/>
      <c r="E30" s="499"/>
      <c r="F30" s="94"/>
      <c r="G30" s="94"/>
      <c r="H30" s="94"/>
      <c r="I30" s="208"/>
      <c r="J30" s="94"/>
      <c r="K30" s="94"/>
      <c r="L30" s="208"/>
      <c r="M30" s="688"/>
    </row>
    <row r="31" ht="6.75" customHeight="1">
      <c r="M31" s="688"/>
    </row>
    <row r="32" ht="3" customHeight="1"/>
    <row r="33" ht="16.5">
      <c r="A33" s="264" t="s">
        <v>268</v>
      </c>
    </row>
    <row r="34" ht="16.5">
      <c r="A34" s="264" t="s">
        <v>253</v>
      </c>
    </row>
  </sheetData>
  <sheetProtection/>
  <mergeCells count="6">
    <mergeCell ref="M1:M31"/>
    <mergeCell ref="A4:B5"/>
    <mergeCell ref="C4:C5"/>
    <mergeCell ref="E4:I4"/>
    <mergeCell ref="D4:D5"/>
    <mergeCell ref="J4:L4"/>
  </mergeCells>
  <printOptions/>
  <pageMargins left="0.51" right="0" top="0.76" bottom="0" header="0.41" footer="0.36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N29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.421875" style="3" customWidth="1"/>
    <col min="2" max="2" width="49.28125" style="3" customWidth="1"/>
    <col min="3" max="4" width="8.7109375" style="3" customWidth="1"/>
    <col min="5" max="12" width="8.7109375" style="50" customWidth="1"/>
    <col min="13" max="13" width="2.8515625" style="3" customWidth="1"/>
    <col min="14" max="14" width="10.00390625" style="3" bestFit="1" customWidth="1"/>
    <col min="15" max="16384" width="9.140625" style="3" customWidth="1"/>
  </cols>
  <sheetData>
    <row r="1" spans="1:13" ht="17.25" customHeight="1">
      <c r="A1" s="34" t="s">
        <v>409</v>
      </c>
      <c r="B1" s="42"/>
      <c r="M1" s="687" t="s">
        <v>226</v>
      </c>
    </row>
    <row r="2" spans="1:13" ht="12" customHeight="1">
      <c r="A2" s="4"/>
      <c r="B2" s="2"/>
      <c r="F2" s="58"/>
      <c r="G2" s="58"/>
      <c r="H2" s="58"/>
      <c r="J2" s="58"/>
      <c r="K2" s="58"/>
      <c r="L2" s="58" t="s">
        <v>33</v>
      </c>
      <c r="M2" s="688"/>
    </row>
    <row r="3" ht="2.25" customHeight="1">
      <c r="M3" s="688"/>
    </row>
    <row r="4" spans="1:13" ht="16.5" customHeight="1">
      <c r="A4" s="675" t="s">
        <v>34</v>
      </c>
      <c r="B4" s="690"/>
      <c r="C4" s="659">
        <v>2006</v>
      </c>
      <c r="D4" s="659" t="s">
        <v>418</v>
      </c>
      <c r="E4" s="661" t="s">
        <v>418</v>
      </c>
      <c r="F4" s="662"/>
      <c r="G4" s="662"/>
      <c r="H4" s="662"/>
      <c r="I4" s="663"/>
      <c r="J4" s="661" t="s">
        <v>378</v>
      </c>
      <c r="K4" s="662"/>
      <c r="L4" s="663"/>
      <c r="M4" s="688"/>
    </row>
    <row r="5" spans="1:13" ht="16.5" customHeight="1">
      <c r="A5" s="691"/>
      <c r="B5" s="692"/>
      <c r="C5" s="682"/>
      <c r="D5" s="682"/>
      <c r="E5" s="14" t="s">
        <v>160</v>
      </c>
      <c r="F5" s="14" t="s">
        <v>187</v>
      </c>
      <c r="G5" s="446" t="s">
        <v>414</v>
      </c>
      <c r="H5" s="14" t="s">
        <v>191</v>
      </c>
      <c r="I5" s="14" t="s">
        <v>196</v>
      </c>
      <c r="J5" s="88" t="s">
        <v>160</v>
      </c>
      <c r="K5" s="14" t="s">
        <v>187</v>
      </c>
      <c r="L5" s="446" t="s">
        <v>414</v>
      </c>
      <c r="M5" s="688"/>
    </row>
    <row r="6" spans="1:13" ht="18" customHeight="1">
      <c r="A6" s="24" t="s">
        <v>38</v>
      </c>
      <c r="B6" s="26"/>
      <c r="C6" s="59">
        <v>35931</v>
      </c>
      <c r="D6" s="59">
        <v>28529</v>
      </c>
      <c r="E6" s="81">
        <v>5060</v>
      </c>
      <c r="F6" s="81">
        <v>5943</v>
      </c>
      <c r="G6" s="81">
        <f>SUM(E6:F6)</f>
        <v>11003</v>
      </c>
      <c r="H6" s="81">
        <v>6844</v>
      </c>
      <c r="I6" s="81">
        <f>D6-SUM(G6:H6)</f>
        <v>10682</v>
      </c>
      <c r="J6" s="81">
        <v>5263</v>
      </c>
      <c r="K6" s="81">
        <v>6132</v>
      </c>
      <c r="L6" s="81">
        <f>SUM(J6:K6)</f>
        <v>11395</v>
      </c>
      <c r="M6" s="688"/>
    </row>
    <row r="7" spans="1:13" ht="18" customHeight="1">
      <c r="A7" s="6"/>
      <c r="B7" s="36" t="s">
        <v>346</v>
      </c>
      <c r="C7" s="233">
        <v>1401</v>
      </c>
      <c r="D7" s="233">
        <v>736</v>
      </c>
      <c r="E7" s="230">
        <v>147</v>
      </c>
      <c r="F7" s="230">
        <v>178</v>
      </c>
      <c r="G7" s="100">
        <f aca="true" t="shared" si="0" ref="G7:G26">SUM(E7:F7)</f>
        <v>325</v>
      </c>
      <c r="H7" s="230">
        <v>187</v>
      </c>
      <c r="I7" s="92">
        <f aca="true" t="shared" si="1" ref="I7:I26">D7-SUM(G7:H7)</f>
        <v>224</v>
      </c>
      <c r="J7" s="92">
        <v>345</v>
      </c>
      <c r="K7" s="92">
        <v>448</v>
      </c>
      <c r="L7" s="92">
        <f aca="true" t="shared" si="2" ref="L7:L27">SUM(J7:K7)</f>
        <v>793</v>
      </c>
      <c r="M7" s="688"/>
    </row>
    <row r="8" spans="1:13" ht="19.5" customHeight="1">
      <c r="A8" s="6"/>
      <c r="B8" s="36" t="s">
        <v>347</v>
      </c>
      <c r="C8" s="233">
        <v>3350</v>
      </c>
      <c r="D8" s="233">
        <v>3774</v>
      </c>
      <c r="E8" s="230">
        <v>779</v>
      </c>
      <c r="F8" s="230">
        <v>707</v>
      </c>
      <c r="G8" s="100">
        <f t="shared" si="0"/>
        <v>1486</v>
      </c>
      <c r="H8" s="230">
        <v>1332</v>
      </c>
      <c r="I8" s="92">
        <f t="shared" si="1"/>
        <v>956</v>
      </c>
      <c r="J8" s="92">
        <v>547</v>
      </c>
      <c r="K8" s="92">
        <v>718</v>
      </c>
      <c r="L8" s="92">
        <f t="shared" si="2"/>
        <v>1265</v>
      </c>
      <c r="M8" s="688"/>
    </row>
    <row r="9" spans="1:13" ht="24" customHeight="1">
      <c r="A9" s="6"/>
      <c r="B9" s="39" t="s">
        <v>348</v>
      </c>
      <c r="C9" s="233">
        <v>3049</v>
      </c>
      <c r="D9" s="233">
        <v>4278</v>
      </c>
      <c r="E9" s="230">
        <v>713</v>
      </c>
      <c r="F9" s="230">
        <v>871</v>
      </c>
      <c r="G9" s="100">
        <f t="shared" si="0"/>
        <v>1584</v>
      </c>
      <c r="H9" s="230">
        <v>1060</v>
      </c>
      <c r="I9" s="92">
        <f t="shared" si="1"/>
        <v>1634</v>
      </c>
      <c r="J9" s="92">
        <v>701</v>
      </c>
      <c r="K9" s="92">
        <v>873</v>
      </c>
      <c r="L9" s="92">
        <f t="shared" si="2"/>
        <v>1574</v>
      </c>
      <c r="M9" s="688"/>
    </row>
    <row r="10" spans="1:13" ht="24" customHeight="1">
      <c r="A10" s="6"/>
      <c r="B10" s="172" t="s">
        <v>349</v>
      </c>
      <c r="C10" s="233">
        <v>2669</v>
      </c>
      <c r="D10" s="233">
        <v>2148</v>
      </c>
      <c r="E10" s="230">
        <v>442</v>
      </c>
      <c r="F10" s="230">
        <v>536</v>
      </c>
      <c r="G10" s="100">
        <f t="shared" si="0"/>
        <v>978</v>
      </c>
      <c r="H10" s="230">
        <v>602</v>
      </c>
      <c r="I10" s="92">
        <f t="shared" si="1"/>
        <v>568</v>
      </c>
      <c r="J10" s="92">
        <v>482</v>
      </c>
      <c r="K10" s="92">
        <v>547</v>
      </c>
      <c r="L10" s="92">
        <f t="shared" si="2"/>
        <v>1029</v>
      </c>
      <c r="M10" s="688"/>
    </row>
    <row r="11" spans="1:13" ht="27.75" customHeight="1">
      <c r="A11" s="6"/>
      <c r="B11" s="39" t="s">
        <v>350</v>
      </c>
      <c r="C11" s="233">
        <v>10678</v>
      </c>
      <c r="D11" s="233">
        <v>5430</v>
      </c>
      <c r="E11" s="230">
        <v>1032</v>
      </c>
      <c r="F11" s="230">
        <v>1455</v>
      </c>
      <c r="G11" s="100">
        <f t="shared" si="0"/>
        <v>2487</v>
      </c>
      <c r="H11" s="230">
        <v>1340</v>
      </c>
      <c r="I11" s="92">
        <f t="shared" si="1"/>
        <v>1603</v>
      </c>
      <c r="J11" s="92">
        <v>978</v>
      </c>
      <c r="K11" s="92">
        <v>1158</v>
      </c>
      <c r="L11" s="92">
        <f t="shared" si="2"/>
        <v>2136</v>
      </c>
      <c r="M11" s="688"/>
    </row>
    <row r="12" spans="1:13" ht="28.5" customHeight="1">
      <c r="A12" s="6"/>
      <c r="B12" s="39" t="s">
        <v>351</v>
      </c>
      <c r="C12" s="233">
        <v>2926</v>
      </c>
      <c r="D12" s="233">
        <v>3518</v>
      </c>
      <c r="E12" s="230">
        <v>638</v>
      </c>
      <c r="F12" s="230">
        <v>858</v>
      </c>
      <c r="G12" s="100">
        <f t="shared" si="0"/>
        <v>1496</v>
      </c>
      <c r="H12" s="230">
        <v>900</v>
      </c>
      <c r="I12" s="92">
        <f t="shared" si="1"/>
        <v>1122</v>
      </c>
      <c r="J12" s="92">
        <v>885</v>
      </c>
      <c r="K12" s="92">
        <v>952</v>
      </c>
      <c r="L12" s="92">
        <f t="shared" si="2"/>
        <v>1837</v>
      </c>
      <c r="M12" s="688"/>
    </row>
    <row r="13" spans="1:13" ht="18" customHeight="1">
      <c r="A13" s="6"/>
      <c r="B13" s="27" t="s">
        <v>352</v>
      </c>
      <c r="C13" s="233">
        <v>4505</v>
      </c>
      <c r="D13" s="233">
        <v>5228</v>
      </c>
      <c r="E13" s="230">
        <v>1119</v>
      </c>
      <c r="F13" s="230">
        <v>1195</v>
      </c>
      <c r="G13" s="100">
        <f t="shared" si="0"/>
        <v>2314</v>
      </c>
      <c r="H13" s="230">
        <v>1297</v>
      </c>
      <c r="I13" s="92">
        <f t="shared" si="1"/>
        <v>1617</v>
      </c>
      <c r="J13" s="92">
        <v>1211</v>
      </c>
      <c r="K13" s="92">
        <v>1371</v>
      </c>
      <c r="L13" s="92">
        <f t="shared" si="2"/>
        <v>2582</v>
      </c>
      <c r="M13" s="688"/>
    </row>
    <row r="14" spans="1:14" ht="18" customHeight="1">
      <c r="A14" s="6"/>
      <c r="B14" s="40" t="s">
        <v>353</v>
      </c>
      <c r="C14" s="233">
        <v>7175</v>
      </c>
      <c r="D14" s="233">
        <f>3004+179</f>
        <v>3183</v>
      </c>
      <c r="E14" s="230">
        <f>115+28</f>
        <v>143</v>
      </c>
      <c r="F14" s="230">
        <f>51+27</f>
        <v>78</v>
      </c>
      <c r="G14" s="100">
        <f t="shared" si="0"/>
        <v>221</v>
      </c>
      <c r="H14" s="230">
        <f>53+18</f>
        <v>71</v>
      </c>
      <c r="I14" s="92">
        <f t="shared" si="1"/>
        <v>2891</v>
      </c>
      <c r="J14" s="92">
        <v>73</v>
      </c>
      <c r="K14" s="92">
        <v>34</v>
      </c>
      <c r="L14" s="92">
        <f t="shared" si="2"/>
        <v>107</v>
      </c>
      <c r="M14" s="688"/>
      <c r="N14" s="265"/>
    </row>
    <row r="15" spans="1:13" ht="18" customHeight="1">
      <c r="A15" s="6"/>
      <c r="B15" s="28" t="s">
        <v>20</v>
      </c>
      <c r="C15" s="230">
        <f>C6-SUM(C7:C14)</f>
        <v>178</v>
      </c>
      <c r="D15" s="230">
        <f>D6-SUM(D7:D14)</f>
        <v>234</v>
      </c>
      <c r="E15" s="230">
        <f>E6-SUM(E7:E14)</f>
        <v>47</v>
      </c>
      <c r="F15" s="230">
        <f>F6-SUM(F7:F14)</f>
        <v>65</v>
      </c>
      <c r="G15" s="100">
        <f t="shared" si="0"/>
        <v>112</v>
      </c>
      <c r="H15" s="230">
        <f>H6-SUM(H7:H14)</f>
        <v>55</v>
      </c>
      <c r="I15" s="92">
        <f t="shared" si="1"/>
        <v>67</v>
      </c>
      <c r="J15" s="43">
        <f>J6-SUM(J7:J14)</f>
        <v>41</v>
      </c>
      <c r="K15" s="43">
        <f>K6-SUM(K7:K14)</f>
        <v>31</v>
      </c>
      <c r="L15" s="92">
        <f t="shared" si="2"/>
        <v>72</v>
      </c>
      <c r="M15" s="688"/>
    </row>
    <row r="16" spans="1:13" ht="18" customHeight="1">
      <c r="A16" s="24" t="s">
        <v>39</v>
      </c>
      <c r="B16" s="26"/>
      <c r="C16" s="59">
        <v>8208</v>
      </c>
      <c r="D16" s="59">
        <v>9583</v>
      </c>
      <c r="E16" s="79">
        <v>1828</v>
      </c>
      <c r="F16" s="79">
        <v>2147</v>
      </c>
      <c r="G16" s="79">
        <f t="shared" si="0"/>
        <v>3975</v>
      </c>
      <c r="H16" s="79">
        <v>2430</v>
      </c>
      <c r="I16" s="79">
        <f t="shared" si="1"/>
        <v>3178</v>
      </c>
      <c r="J16" s="79">
        <v>1916</v>
      </c>
      <c r="K16" s="79">
        <v>2469</v>
      </c>
      <c r="L16" s="79">
        <f t="shared" si="2"/>
        <v>4385</v>
      </c>
      <c r="M16" s="688"/>
    </row>
    <row r="17" spans="1:13" ht="24.75" customHeight="1">
      <c r="A17" s="10"/>
      <c r="B17" s="39" t="s">
        <v>354</v>
      </c>
      <c r="C17" s="43">
        <v>374</v>
      </c>
      <c r="D17" s="43">
        <v>538</v>
      </c>
      <c r="E17" s="92">
        <v>104</v>
      </c>
      <c r="F17" s="230">
        <v>92</v>
      </c>
      <c r="G17" s="100">
        <f t="shared" si="0"/>
        <v>196</v>
      </c>
      <c r="H17" s="92">
        <v>141</v>
      </c>
      <c r="I17" s="92">
        <f t="shared" si="1"/>
        <v>201</v>
      </c>
      <c r="J17" s="92">
        <v>112</v>
      </c>
      <c r="K17" s="92">
        <v>140</v>
      </c>
      <c r="L17" s="92">
        <f t="shared" si="2"/>
        <v>252</v>
      </c>
      <c r="M17" s="688"/>
    </row>
    <row r="18" spans="1:13" ht="18" customHeight="1">
      <c r="A18" s="10"/>
      <c r="B18" s="27" t="s">
        <v>355</v>
      </c>
      <c r="C18" s="233">
        <v>1163</v>
      </c>
      <c r="D18" s="233">
        <v>1339</v>
      </c>
      <c r="E18" s="230">
        <v>225</v>
      </c>
      <c r="F18" s="230">
        <v>317</v>
      </c>
      <c r="G18" s="100">
        <f t="shared" si="0"/>
        <v>542</v>
      </c>
      <c r="H18" s="230">
        <v>312</v>
      </c>
      <c r="I18" s="92">
        <f t="shared" si="1"/>
        <v>485</v>
      </c>
      <c r="J18" s="92">
        <v>244</v>
      </c>
      <c r="K18" s="92">
        <v>361</v>
      </c>
      <c r="L18" s="92">
        <f t="shared" si="2"/>
        <v>605</v>
      </c>
      <c r="M18" s="688"/>
    </row>
    <row r="19" spans="1:13" ht="19.5" customHeight="1">
      <c r="A19" s="10"/>
      <c r="B19" s="27" t="s">
        <v>356</v>
      </c>
      <c r="C19" s="233">
        <v>423</v>
      </c>
      <c r="D19" s="233">
        <v>480</v>
      </c>
      <c r="E19" s="230">
        <v>68</v>
      </c>
      <c r="F19" s="230">
        <v>100</v>
      </c>
      <c r="G19" s="100">
        <f t="shared" si="0"/>
        <v>168</v>
      </c>
      <c r="H19" s="230">
        <v>117</v>
      </c>
      <c r="I19" s="92">
        <f t="shared" si="1"/>
        <v>195</v>
      </c>
      <c r="J19" s="92">
        <v>64</v>
      </c>
      <c r="K19" s="92">
        <v>112</v>
      </c>
      <c r="L19" s="92">
        <f t="shared" si="2"/>
        <v>176</v>
      </c>
      <c r="M19" s="688"/>
    </row>
    <row r="20" spans="1:13" ht="31.5" customHeight="1">
      <c r="A20" s="10"/>
      <c r="B20" s="39" t="s">
        <v>357</v>
      </c>
      <c r="C20" s="233">
        <v>720</v>
      </c>
      <c r="D20" s="233">
        <v>891</v>
      </c>
      <c r="E20" s="230">
        <v>185</v>
      </c>
      <c r="F20" s="230">
        <v>231</v>
      </c>
      <c r="G20" s="100">
        <f t="shared" si="0"/>
        <v>416</v>
      </c>
      <c r="H20" s="230">
        <v>251</v>
      </c>
      <c r="I20" s="92">
        <f t="shared" si="1"/>
        <v>224</v>
      </c>
      <c r="J20" s="92">
        <v>166</v>
      </c>
      <c r="K20" s="92">
        <v>188</v>
      </c>
      <c r="L20" s="92">
        <f t="shared" si="2"/>
        <v>354</v>
      </c>
      <c r="M20" s="688"/>
    </row>
    <row r="21" spans="1:13" ht="18" customHeight="1">
      <c r="A21" s="10"/>
      <c r="B21" s="27" t="s">
        <v>358</v>
      </c>
      <c r="C21" s="233">
        <v>569</v>
      </c>
      <c r="D21" s="233">
        <v>609</v>
      </c>
      <c r="E21" s="230">
        <f>55+74</f>
        <v>129</v>
      </c>
      <c r="F21" s="230">
        <f>42+102</f>
        <v>144</v>
      </c>
      <c r="G21" s="100">
        <f t="shared" si="0"/>
        <v>273</v>
      </c>
      <c r="H21" s="230">
        <f>54+84</f>
        <v>138</v>
      </c>
      <c r="I21" s="92">
        <f t="shared" si="1"/>
        <v>198</v>
      </c>
      <c r="J21" s="92">
        <v>140</v>
      </c>
      <c r="K21" s="92">
        <v>164</v>
      </c>
      <c r="L21" s="92">
        <f t="shared" si="2"/>
        <v>304</v>
      </c>
      <c r="M21" s="688"/>
    </row>
    <row r="22" spans="1:13" ht="18" customHeight="1">
      <c r="A22" s="10"/>
      <c r="B22" s="27" t="s">
        <v>359</v>
      </c>
      <c r="C22" s="233">
        <v>750</v>
      </c>
      <c r="D22" s="233">
        <v>771</v>
      </c>
      <c r="E22" s="230">
        <v>183</v>
      </c>
      <c r="F22" s="230">
        <v>180</v>
      </c>
      <c r="G22" s="100">
        <f t="shared" si="0"/>
        <v>363</v>
      </c>
      <c r="H22" s="230">
        <v>178</v>
      </c>
      <c r="I22" s="92">
        <f t="shared" si="1"/>
        <v>230</v>
      </c>
      <c r="J22" s="92">
        <v>166</v>
      </c>
      <c r="K22" s="92">
        <v>198</v>
      </c>
      <c r="L22" s="92">
        <f t="shared" si="2"/>
        <v>364</v>
      </c>
      <c r="M22" s="688"/>
    </row>
    <row r="23" spans="1:13" ht="18" customHeight="1">
      <c r="A23" s="10"/>
      <c r="B23" s="27" t="s">
        <v>360</v>
      </c>
      <c r="C23" s="233">
        <v>1008</v>
      </c>
      <c r="D23" s="233">
        <v>1177</v>
      </c>
      <c r="E23" s="230">
        <v>251</v>
      </c>
      <c r="F23" s="230">
        <v>287</v>
      </c>
      <c r="G23" s="100">
        <f t="shared" si="0"/>
        <v>538</v>
      </c>
      <c r="H23" s="230">
        <v>289</v>
      </c>
      <c r="I23" s="92">
        <f t="shared" si="1"/>
        <v>350</v>
      </c>
      <c r="J23" s="92">
        <v>247</v>
      </c>
      <c r="K23" s="92">
        <v>282</v>
      </c>
      <c r="L23" s="92">
        <f t="shared" si="2"/>
        <v>529</v>
      </c>
      <c r="M23" s="688"/>
    </row>
    <row r="24" spans="1:13" ht="18" customHeight="1">
      <c r="A24" s="10"/>
      <c r="B24" s="27" t="s">
        <v>361</v>
      </c>
      <c r="C24" s="233">
        <v>817</v>
      </c>
      <c r="D24" s="233">
        <v>705</v>
      </c>
      <c r="E24" s="230">
        <v>146</v>
      </c>
      <c r="F24" s="230">
        <v>118</v>
      </c>
      <c r="G24" s="100">
        <f t="shared" si="0"/>
        <v>264</v>
      </c>
      <c r="H24" s="230">
        <v>176</v>
      </c>
      <c r="I24" s="92">
        <f t="shared" si="1"/>
        <v>265</v>
      </c>
      <c r="J24" s="92">
        <v>144</v>
      </c>
      <c r="K24" s="92">
        <v>189</v>
      </c>
      <c r="L24" s="92">
        <f t="shared" si="2"/>
        <v>333</v>
      </c>
      <c r="M24" s="688"/>
    </row>
    <row r="25" spans="1:13" ht="18" customHeight="1">
      <c r="A25" s="10"/>
      <c r="B25" s="28" t="s">
        <v>20</v>
      </c>
      <c r="C25" s="230">
        <f>C16-SUM(C17:C24)</f>
        <v>2384</v>
      </c>
      <c r="D25" s="230">
        <f>D16-SUM(D17:D24)</f>
        <v>3073</v>
      </c>
      <c r="E25" s="230">
        <f>E16-SUM(E17:E24)</f>
        <v>537</v>
      </c>
      <c r="F25" s="230">
        <f>F16-SUM(F17:F24)</f>
        <v>678</v>
      </c>
      <c r="G25" s="100">
        <f t="shared" si="0"/>
        <v>1215</v>
      </c>
      <c r="H25" s="230">
        <f>H16-SUM(H17:H24)</f>
        <v>828</v>
      </c>
      <c r="I25" s="92">
        <f t="shared" si="1"/>
        <v>1030</v>
      </c>
      <c r="J25" s="43">
        <f>J16-SUM(J17:J24)</f>
        <v>633</v>
      </c>
      <c r="K25" s="43">
        <f>K16-SUM(K17:K24)</f>
        <v>835</v>
      </c>
      <c r="L25" s="92">
        <f t="shared" si="2"/>
        <v>1468</v>
      </c>
      <c r="M25" s="688"/>
    </row>
    <row r="26" spans="1:13" ht="18" customHeight="1">
      <c r="A26" s="130" t="s">
        <v>48</v>
      </c>
      <c r="B26" s="131"/>
      <c r="C26" s="209">
        <v>366</v>
      </c>
      <c r="D26" s="209">
        <v>505</v>
      </c>
      <c r="E26" s="209">
        <v>127</v>
      </c>
      <c r="F26" s="209">
        <v>164</v>
      </c>
      <c r="G26" s="209">
        <f t="shared" si="0"/>
        <v>291</v>
      </c>
      <c r="H26" s="209">
        <v>105</v>
      </c>
      <c r="I26" s="209">
        <f t="shared" si="1"/>
        <v>109</v>
      </c>
      <c r="J26" s="209">
        <v>80</v>
      </c>
      <c r="K26" s="209">
        <v>86</v>
      </c>
      <c r="L26" s="209">
        <f t="shared" si="2"/>
        <v>166</v>
      </c>
      <c r="M26" s="688"/>
    </row>
    <row r="27" ht="1.5" customHeight="1">
      <c r="L27" s="50">
        <f t="shared" si="2"/>
        <v>0</v>
      </c>
    </row>
    <row r="28" spans="1:2" ht="16.5">
      <c r="A28" s="264"/>
      <c r="B28" s="264" t="s">
        <v>268</v>
      </c>
    </row>
    <row r="29" spans="1:2" ht="16.5">
      <c r="A29" s="264"/>
      <c r="B29" s="264" t="s">
        <v>253</v>
      </c>
    </row>
  </sheetData>
  <sheetProtection/>
  <mergeCells count="6">
    <mergeCell ref="M1:M26"/>
    <mergeCell ref="A4:B5"/>
    <mergeCell ref="C4:C5"/>
    <mergeCell ref="E4:I4"/>
    <mergeCell ref="D4:D5"/>
    <mergeCell ref="J4:L4"/>
  </mergeCells>
  <printOptions/>
  <pageMargins left="0.51" right="0" top="0.5" bottom="0" header="0.25" footer="0"/>
  <pageSetup horizontalDpi="180" verticalDpi="18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B1">
      <selection activeCell="A8" sqref="A8"/>
    </sheetView>
  </sheetViews>
  <sheetFormatPr defaultColWidth="9.140625" defaultRowHeight="12.75"/>
  <cols>
    <col min="1" max="1" width="7.140625" style="0" customWidth="1"/>
    <col min="2" max="2" width="33.7109375" style="0" customWidth="1"/>
    <col min="3" max="4" width="9.7109375" style="0" customWidth="1"/>
    <col min="5" max="12" width="9.7109375" style="66" customWidth="1"/>
    <col min="13" max="13" width="4.00390625" style="0" customWidth="1"/>
    <col min="14" max="14" width="10.00390625" style="0" bestFit="1" customWidth="1"/>
  </cols>
  <sheetData>
    <row r="1" spans="1:13" ht="18.75">
      <c r="A1" s="23" t="s">
        <v>410</v>
      </c>
      <c r="B1" s="3"/>
      <c r="C1" s="3"/>
      <c r="D1" s="3"/>
      <c r="M1" s="644" t="s">
        <v>227</v>
      </c>
    </row>
    <row r="2" spans="1:13" ht="4.5" customHeight="1">
      <c r="A2" s="3"/>
      <c r="B2" s="3"/>
      <c r="C2" s="3"/>
      <c r="D2" s="3"/>
      <c r="M2" s="644"/>
    </row>
    <row r="3" spans="1:13" ht="15.75">
      <c r="A3" s="675" t="s">
        <v>83</v>
      </c>
      <c r="B3" s="676"/>
      <c r="C3" s="659">
        <v>2006</v>
      </c>
      <c r="D3" s="659" t="s">
        <v>418</v>
      </c>
      <c r="E3" s="661" t="s">
        <v>418</v>
      </c>
      <c r="F3" s="662"/>
      <c r="G3" s="662"/>
      <c r="H3" s="662"/>
      <c r="I3" s="663"/>
      <c r="J3" s="661" t="s">
        <v>378</v>
      </c>
      <c r="K3" s="662"/>
      <c r="L3" s="663"/>
      <c r="M3" s="644"/>
    </row>
    <row r="4" spans="1:13" ht="12.75">
      <c r="A4" s="680"/>
      <c r="B4" s="681"/>
      <c r="C4" s="682"/>
      <c r="D4" s="682"/>
      <c r="E4" s="41" t="s">
        <v>150</v>
      </c>
      <c r="F4" s="41" t="s">
        <v>152</v>
      </c>
      <c r="G4" s="485" t="s">
        <v>414</v>
      </c>
      <c r="H4" s="41" t="s">
        <v>155</v>
      </c>
      <c r="I4" s="41" t="s">
        <v>194</v>
      </c>
      <c r="J4" s="41" t="s">
        <v>150</v>
      </c>
      <c r="K4" s="41" t="s">
        <v>152</v>
      </c>
      <c r="L4" s="485" t="s">
        <v>414</v>
      </c>
      <c r="M4" s="644"/>
    </row>
    <row r="5" spans="1:13" ht="6" customHeight="1">
      <c r="A5" s="6"/>
      <c r="B5" s="19"/>
      <c r="C5" s="25"/>
      <c r="D5" s="25"/>
      <c r="E5" s="171"/>
      <c r="F5" s="171"/>
      <c r="G5" s="501"/>
      <c r="H5" s="171"/>
      <c r="I5" s="171"/>
      <c r="J5" s="171"/>
      <c r="K5" s="171"/>
      <c r="L5" s="171"/>
      <c r="M5" s="644"/>
    </row>
    <row r="6" spans="1:13" ht="12.75" customHeight="1">
      <c r="A6" s="22" t="s">
        <v>362</v>
      </c>
      <c r="B6" s="327"/>
      <c r="C6" s="27"/>
      <c r="D6" s="27"/>
      <c r="E6" s="92"/>
      <c r="F6" s="92"/>
      <c r="G6" s="100"/>
      <c r="H6" s="92"/>
      <c r="I6" s="92"/>
      <c r="J6" s="92"/>
      <c r="K6" s="92"/>
      <c r="L6" s="92"/>
      <c r="M6" s="644"/>
    </row>
    <row r="7" spans="1:13" ht="12.75" customHeight="1">
      <c r="A7" s="45"/>
      <c r="B7" s="27" t="s">
        <v>79</v>
      </c>
      <c r="C7" s="233">
        <v>61</v>
      </c>
      <c r="D7" s="233">
        <v>63</v>
      </c>
      <c r="E7" s="269">
        <v>13</v>
      </c>
      <c r="F7" s="269">
        <v>17</v>
      </c>
      <c r="G7" s="502">
        <f>SUM(E7:F7)</f>
        <v>30</v>
      </c>
      <c r="H7" s="269">
        <v>18</v>
      </c>
      <c r="I7" s="269">
        <f>D7-SUM(G7:H7)</f>
        <v>15</v>
      </c>
      <c r="J7" s="269">
        <v>26</v>
      </c>
      <c r="K7" s="269">
        <v>18</v>
      </c>
      <c r="L7" s="269">
        <f>SUM(J7:K7)</f>
        <v>44</v>
      </c>
      <c r="M7" s="644"/>
    </row>
    <row r="8" spans="1:13" ht="12.75" customHeight="1">
      <c r="A8" s="10"/>
      <c r="B8" s="27" t="s">
        <v>33</v>
      </c>
      <c r="C8" s="233">
        <v>986</v>
      </c>
      <c r="D8" s="233">
        <v>1211</v>
      </c>
      <c r="E8" s="269">
        <v>226</v>
      </c>
      <c r="F8" s="269">
        <v>316</v>
      </c>
      <c r="G8" s="502">
        <f>SUM(E8:F8)</f>
        <v>542</v>
      </c>
      <c r="H8" s="269">
        <v>358</v>
      </c>
      <c r="I8" s="269">
        <f>D8-SUM(G8:H8)</f>
        <v>311</v>
      </c>
      <c r="J8" s="269">
        <v>503</v>
      </c>
      <c r="K8" s="269">
        <v>513</v>
      </c>
      <c r="L8" s="502">
        <f>SUM(J8:K8)</f>
        <v>1016</v>
      </c>
      <c r="M8" s="644"/>
    </row>
    <row r="9" spans="1:13" ht="12.75" customHeight="1">
      <c r="A9" s="22" t="s">
        <v>364</v>
      </c>
      <c r="B9" s="27"/>
      <c r="C9" s="177"/>
      <c r="D9" s="233"/>
      <c r="E9" s="310"/>
      <c r="F9" s="269"/>
      <c r="G9" s="502"/>
      <c r="H9" s="269"/>
      <c r="I9" s="269"/>
      <c r="J9" s="269"/>
      <c r="K9" s="269"/>
      <c r="L9" s="269"/>
      <c r="M9" s="644"/>
    </row>
    <row r="10" spans="1:13" ht="12.75" customHeight="1">
      <c r="A10" s="45"/>
      <c r="B10" s="27" t="s">
        <v>79</v>
      </c>
      <c r="C10" s="233">
        <v>140</v>
      </c>
      <c r="D10" s="233">
        <v>158</v>
      </c>
      <c r="E10" s="269">
        <v>51</v>
      </c>
      <c r="F10" s="269">
        <v>28</v>
      </c>
      <c r="G10" s="502">
        <f>SUM(E10:F10)</f>
        <v>79</v>
      </c>
      <c r="H10" s="269">
        <v>40</v>
      </c>
      <c r="I10" s="269">
        <f>D10-SUM(G10:H10)</f>
        <v>39</v>
      </c>
      <c r="J10" s="269">
        <v>10</v>
      </c>
      <c r="K10" s="332">
        <v>0</v>
      </c>
      <c r="L10" s="502">
        <f>SUM(J10:K10)</f>
        <v>10</v>
      </c>
      <c r="M10" s="644"/>
    </row>
    <row r="11" spans="1:13" ht="12.75" customHeight="1">
      <c r="A11" s="10"/>
      <c r="B11" s="27" t="s">
        <v>33</v>
      </c>
      <c r="C11" s="233">
        <v>869</v>
      </c>
      <c r="D11" s="233">
        <v>1588</v>
      </c>
      <c r="E11" s="269">
        <v>447</v>
      </c>
      <c r="F11" s="269">
        <v>250</v>
      </c>
      <c r="G11" s="502">
        <f>SUM(E11:F11)</f>
        <v>697</v>
      </c>
      <c r="H11" s="269">
        <v>335</v>
      </c>
      <c r="I11" s="269">
        <f>D11-SUM(G11:H11)</f>
        <v>556</v>
      </c>
      <c r="J11" s="269">
        <v>455</v>
      </c>
      <c r="K11" s="269">
        <v>4</v>
      </c>
      <c r="L11" s="502">
        <f>SUM(J11:K11)</f>
        <v>459</v>
      </c>
      <c r="M11" s="644"/>
    </row>
    <row r="12" spans="1:13" ht="12.75" customHeight="1">
      <c r="A12" s="22" t="s">
        <v>363</v>
      </c>
      <c r="B12" s="27"/>
      <c r="C12" s="177"/>
      <c r="D12" s="539"/>
      <c r="E12" s="269"/>
      <c r="F12" s="269"/>
      <c r="G12" s="502"/>
      <c r="H12" s="269"/>
      <c r="I12" s="269"/>
      <c r="J12" s="269"/>
      <c r="K12" s="269"/>
      <c r="L12" s="269"/>
      <c r="M12" s="644"/>
    </row>
    <row r="13" spans="1:13" ht="12.75" customHeight="1">
      <c r="A13" s="45"/>
      <c r="B13" s="27" t="s">
        <v>79</v>
      </c>
      <c r="C13" s="271">
        <v>0</v>
      </c>
      <c r="D13" s="538">
        <v>0</v>
      </c>
      <c r="E13" s="332">
        <v>0</v>
      </c>
      <c r="F13" s="332">
        <v>0</v>
      </c>
      <c r="G13" s="332">
        <f>SUM(E13:F13)</f>
        <v>0</v>
      </c>
      <c r="H13" s="332">
        <v>0</v>
      </c>
      <c r="I13" s="332">
        <f>D13-SUM(G13:H13)</f>
        <v>0</v>
      </c>
      <c r="J13" s="269">
        <v>13</v>
      </c>
      <c r="K13" s="332">
        <v>0</v>
      </c>
      <c r="L13" s="502">
        <f>SUM(J13:K13)</f>
        <v>13</v>
      </c>
      <c r="M13" s="644"/>
    </row>
    <row r="14" spans="1:13" ht="12.75" customHeight="1">
      <c r="A14" s="10"/>
      <c r="B14" s="27" t="s">
        <v>33</v>
      </c>
      <c r="C14" s="233">
        <v>1</v>
      </c>
      <c r="D14" s="539">
        <v>3</v>
      </c>
      <c r="E14" s="332">
        <v>0</v>
      </c>
      <c r="F14" s="269">
        <v>1</v>
      </c>
      <c r="G14" s="502">
        <f>SUM(E14:F14)</f>
        <v>1</v>
      </c>
      <c r="H14" s="269">
        <v>1</v>
      </c>
      <c r="I14" s="269">
        <f>D14-SUM(G14:H14)</f>
        <v>1</v>
      </c>
      <c r="J14" s="404">
        <v>243</v>
      </c>
      <c r="K14" s="332">
        <v>0</v>
      </c>
      <c r="L14" s="505">
        <f>SUM(J14:K14)</f>
        <v>243</v>
      </c>
      <c r="M14" s="644"/>
    </row>
    <row r="15" spans="1:13" ht="12.75" customHeight="1">
      <c r="A15" s="22" t="s">
        <v>365</v>
      </c>
      <c r="B15" s="27"/>
      <c r="C15" s="43"/>
      <c r="D15" s="233"/>
      <c r="E15" s="269"/>
      <c r="F15" s="269"/>
      <c r="G15" s="502"/>
      <c r="H15" s="269"/>
      <c r="I15" s="269"/>
      <c r="J15" s="269"/>
      <c r="K15" s="269"/>
      <c r="L15" s="269"/>
      <c r="M15" s="644"/>
    </row>
    <row r="16" spans="1:13" ht="12.75" customHeight="1">
      <c r="A16" s="45"/>
      <c r="B16" s="27" t="s">
        <v>79</v>
      </c>
      <c r="C16" s="233">
        <v>21</v>
      </c>
      <c r="D16" s="233">
        <v>22</v>
      </c>
      <c r="E16" s="269">
        <v>5</v>
      </c>
      <c r="F16" s="269">
        <v>6</v>
      </c>
      <c r="G16" s="502">
        <f>SUM(E16:F16)</f>
        <v>11</v>
      </c>
      <c r="H16" s="269">
        <v>5</v>
      </c>
      <c r="I16" s="269">
        <f>D16-SUM(G16:H16)</f>
        <v>6</v>
      </c>
      <c r="J16" s="269">
        <v>7</v>
      </c>
      <c r="K16" s="269">
        <v>6</v>
      </c>
      <c r="L16" s="502">
        <f>SUM(J16:K16)</f>
        <v>13</v>
      </c>
      <c r="M16" s="644"/>
    </row>
    <row r="17" spans="1:13" ht="12.75" customHeight="1">
      <c r="A17" s="10"/>
      <c r="B17" s="27" t="s">
        <v>33</v>
      </c>
      <c r="C17" s="233">
        <v>1870</v>
      </c>
      <c r="D17" s="233">
        <v>2443</v>
      </c>
      <c r="E17" s="269">
        <v>456</v>
      </c>
      <c r="F17" s="269">
        <v>566</v>
      </c>
      <c r="G17" s="502">
        <f>SUM(E17:F17)</f>
        <v>1022</v>
      </c>
      <c r="H17" s="269">
        <v>544</v>
      </c>
      <c r="I17" s="269">
        <f>D17-SUM(G17:H17)</f>
        <v>877</v>
      </c>
      <c r="J17" s="269">
        <v>913</v>
      </c>
      <c r="K17" s="269">
        <v>743</v>
      </c>
      <c r="L17" s="502">
        <f>SUM(J17:K17)</f>
        <v>1656</v>
      </c>
      <c r="M17" s="644"/>
    </row>
    <row r="18" spans="1:13" ht="12.75" customHeight="1">
      <c r="A18" s="22" t="s">
        <v>366</v>
      </c>
      <c r="B18" s="27"/>
      <c r="C18" s="43"/>
      <c r="D18" s="233"/>
      <c r="E18" s="269"/>
      <c r="F18" s="269"/>
      <c r="G18" s="502"/>
      <c r="H18" s="269"/>
      <c r="I18" s="269"/>
      <c r="J18" s="269"/>
      <c r="K18" s="269"/>
      <c r="L18" s="269"/>
      <c r="M18" s="644"/>
    </row>
    <row r="19" spans="1:13" ht="12.75" customHeight="1">
      <c r="A19" s="10"/>
      <c r="B19" s="27" t="s">
        <v>79</v>
      </c>
      <c r="C19" s="233">
        <v>30</v>
      </c>
      <c r="D19" s="233">
        <v>36</v>
      </c>
      <c r="E19" s="269">
        <v>7</v>
      </c>
      <c r="F19" s="269">
        <v>6</v>
      </c>
      <c r="G19" s="502">
        <f>SUM(E19:F19)</f>
        <v>13</v>
      </c>
      <c r="H19" s="269">
        <v>13</v>
      </c>
      <c r="I19" s="269">
        <f>D19-SUM(G19:H19)</f>
        <v>10</v>
      </c>
      <c r="J19" s="269">
        <v>10</v>
      </c>
      <c r="K19" s="269">
        <v>5</v>
      </c>
      <c r="L19" s="502">
        <f>SUM(J19:K19)</f>
        <v>15</v>
      </c>
      <c r="M19" s="644"/>
    </row>
    <row r="20" spans="1:13" ht="12.75" customHeight="1">
      <c r="A20" s="10"/>
      <c r="B20" s="27" t="s">
        <v>33</v>
      </c>
      <c r="C20" s="233">
        <v>594</v>
      </c>
      <c r="D20" s="233">
        <v>1009</v>
      </c>
      <c r="E20" s="269">
        <v>184</v>
      </c>
      <c r="F20" s="269">
        <v>157</v>
      </c>
      <c r="G20" s="502">
        <f>SUM(E20:F20)</f>
        <v>341</v>
      </c>
      <c r="H20" s="269">
        <v>361</v>
      </c>
      <c r="I20" s="269">
        <f>D20-SUM(G20:H20)</f>
        <v>307</v>
      </c>
      <c r="J20" s="269">
        <v>393</v>
      </c>
      <c r="K20" s="269">
        <v>218</v>
      </c>
      <c r="L20" s="502">
        <f>SUM(J20:K20)</f>
        <v>611</v>
      </c>
      <c r="M20" s="644"/>
    </row>
    <row r="21" spans="1:13" ht="12.75" customHeight="1">
      <c r="A21" s="22" t="s">
        <v>367</v>
      </c>
      <c r="B21" s="27"/>
      <c r="C21" s="177"/>
      <c r="D21" s="233"/>
      <c r="E21" s="269"/>
      <c r="F21" s="269"/>
      <c r="G21" s="502"/>
      <c r="H21" s="269"/>
      <c r="I21" s="269"/>
      <c r="J21" s="269"/>
      <c r="K21" s="269"/>
      <c r="L21" s="269"/>
      <c r="M21" s="644"/>
    </row>
    <row r="22" spans="1:13" ht="12.75" customHeight="1">
      <c r="A22" s="10"/>
      <c r="B22" s="27" t="s">
        <v>234</v>
      </c>
      <c r="C22" s="189" t="s">
        <v>261</v>
      </c>
      <c r="D22" s="43" t="s">
        <v>261</v>
      </c>
      <c r="E22" s="189" t="s">
        <v>261</v>
      </c>
      <c r="F22" s="189" t="s">
        <v>261</v>
      </c>
      <c r="G22" s="189" t="s">
        <v>261</v>
      </c>
      <c r="H22" s="189" t="s">
        <v>261</v>
      </c>
      <c r="I22" s="189" t="s">
        <v>261</v>
      </c>
      <c r="J22" s="189" t="s">
        <v>261</v>
      </c>
      <c r="K22" s="189" t="s">
        <v>261</v>
      </c>
      <c r="L22" s="189" t="s">
        <v>261</v>
      </c>
      <c r="M22" s="644"/>
    </row>
    <row r="23" spans="1:13" ht="12.75" customHeight="1">
      <c r="A23" s="10"/>
      <c r="B23" s="27" t="s">
        <v>33</v>
      </c>
      <c r="C23" s="233">
        <v>17025</v>
      </c>
      <c r="D23" s="233">
        <v>18969</v>
      </c>
      <c r="E23" s="269">
        <v>4244</v>
      </c>
      <c r="F23" s="269">
        <v>4798</v>
      </c>
      <c r="G23" s="502">
        <f>SUM(E23:F23)</f>
        <v>9042</v>
      </c>
      <c r="H23" s="269">
        <v>5408</v>
      </c>
      <c r="I23" s="269">
        <f>D23-SUM(G23:H23)</f>
        <v>4519</v>
      </c>
      <c r="J23" s="269">
        <v>5729</v>
      </c>
      <c r="K23" s="269">
        <v>7347</v>
      </c>
      <c r="L23" s="502">
        <f>SUM(J23:K23)</f>
        <v>13076</v>
      </c>
      <c r="M23" s="644"/>
    </row>
    <row r="24" spans="1:13" ht="12.75" customHeight="1">
      <c r="A24" s="22" t="s">
        <v>368</v>
      </c>
      <c r="B24" s="27"/>
      <c r="C24" s="43"/>
      <c r="D24" s="233"/>
      <c r="E24" s="269"/>
      <c r="F24" s="269"/>
      <c r="G24" s="502"/>
      <c r="H24" s="269"/>
      <c r="I24" s="269"/>
      <c r="J24" s="269"/>
      <c r="K24" s="269"/>
      <c r="L24" s="269"/>
      <c r="M24" s="644"/>
    </row>
    <row r="25" spans="1:13" ht="12.75" customHeight="1">
      <c r="A25" s="10"/>
      <c r="B25" s="27" t="s">
        <v>79</v>
      </c>
      <c r="C25" s="43">
        <v>4</v>
      </c>
      <c r="D25" s="233">
        <v>4</v>
      </c>
      <c r="E25" s="269">
        <v>1</v>
      </c>
      <c r="F25" s="269">
        <v>1</v>
      </c>
      <c r="G25" s="502">
        <f>SUM(E25:F25)</f>
        <v>2</v>
      </c>
      <c r="H25" s="269">
        <v>1</v>
      </c>
      <c r="I25" s="269">
        <f>D25-SUM(G25:H25)</f>
        <v>1</v>
      </c>
      <c r="J25" s="269">
        <v>1</v>
      </c>
      <c r="K25" s="269">
        <v>1</v>
      </c>
      <c r="L25" s="502">
        <f>SUM(J25:K25)</f>
        <v>2</v>
      </c>
      <c r="M25" s="644"/>
    </row>
    <row r="26" spans="1:13" ht="12.75" customHeight="1">
      <c r="A26" s="10"/>
      <c r="B26" s="27" t="s">
        <v>33</v>
      </c>
      <c r="C26" s="43">
        <v>1890</v>
      </c>
      <c r="D26" s="233">
        <v>2176</v>
      </c>
      <c r="E26" s="269">
        <v>509</v>
      </c>
      <c r="F26" s="269">
        <v>565</v>
      </c>
      <c r="G26" s="502">
        <f>SUM(E26:F26)</f>
        <v>1074</v>
      </c>
      <c r="H26" s="269">
        <v>555</v>
      </c>
      <c r="I26" s="269">
        <f>D26-SUM(G26:H26)</f>
        <v>547</v>
      </c>
      <c r="J26" s="269">
        <v>547</v>
      </c>
      <c r="K26" s="269">
        <v>550</v>
      </c>
      <c r="L26" s="502">
        <f>SUM(J26:K26)</f>
        <v>1097</v>
      </c>
      <c r="M26" s="644"/>
    </row>
    <row r="27" spans="1:13" ht="12.75" customHeight="1">
      <c r="A27" s="340" t="s">
        <v>369</v>
      </c>
      <c r="B27" s="341"/>
      <c r="C27" s="342"/>
      <c r="D27" s="233"/>
      <c r="E27" s="343"/>
      <c r="F27" s="343"/>
      <c r="G27" s="503"/>
      <c r="H27" s="343"/>
      <c r="I27" s="343"/>
      <c r="J27" s="343"/>
      <c r="K27" s="343"/>
      <c r="L27" s="343"/>
      <c r="M27" s="644"/>
    </row>
    <row r="28" spans="1:13" ht="12.75" customHeight="1">
      <c r="A28" s="344"/>
      <c r="B28" s="341" t="s">
        <v>79</v>
      </c>
      <c r="C28" s="345">
        <v>55</v>
      </c>
      <c r="D28" s="233">
        <v>45</v>
      </c>
      <c r="E28" s="346">
        <v>0</v>
      </c>
      <c r="F28" s="343">
        <v>7</v>
      </c>
      <c r="G28" s="503">
        <f>SUM(E28:F28)</f>
        <v>7</v>
      </c>
      <c r="H28" s="343">
        <v>29</v>
      </c>
      <c r="I28" s="375">
        <f>D28-SUM(G28:H28)</f>
        <v>9</v>
      </c>
      <c r="J28" s="375">
        <v>10</v>
      </c>
      <c r="K28" s="375">
        <v>12</v>
      </c>
      <c r="L28" s="506">
        <f>SUM(J28:K28)</f>
        <v>22</v>
      </c>
      <c r="M28" s="644"/>
    </row>
    <row r="29" spans="1:13" ht="12.75" customHeight="1">
      <c r="A29" s="344"/>
      <c r="B29" s="341" t="s">
        <v>33</v>
      </c>
      <c r="C29" s="345">
        <v>471</v>
      </c>
      <c r="D29" s="233">
        <v>476</v>
      </c>
      <c r="E29" s="343">
        <v>6</v>
      </c>
      <c r="F29" s="343">
        <v>58</v>
      </c>
      <c r="G29" s="503">
        <f>SUM(E29:F29)</f>
        <v>64</v>
      </c>
      <c r="H29" s="343">
        <v>300</v>
      </c>
      <c r="I29" s="343">
        <f>D29-SUM(G29:H29)</f>
        <v>112</v>
      </c>
      <c r="J29" s="343">
        <v>138</v>
      </c>
      <c r="K29" s="343">
        <v>214</v>
      </c>
      <c r="L29" s="503">
        <f>SUM(J29:K29)</f>
        <v>352</v>
      </c>
      <c r="M29" s="644"/>
    </row>
    <row r="30" spans="1:13" ht="12.75" customHeight="1">
      <c r="A30" s="22" t="s">
        <v>370</v>
      </c>
      <c r="B30" s="27"/>
      <c r="C30" s="43"/>
      <c r="D30" s="233"/>
      <c r="E30" s="269"/>
      <c r="F30" s="269"/>
      <c r="G30" s="502"/>
      <c r="H30" s="269"/>
      <c r="I30" s="269"/>
      <c r="J30" s="269"/>
      <c r="K30" s="269"/>
      <c r="L30" s="269"/>
      <c r="M30" s="644"/>
    </row>
    <row r="31" spans="1:13" ht="12.75" customHeight="1">
      <c r="A31" s="10"/>
      <c r="B31" s="27" t="s">
        <v>79</v>
      </c>
      <c r="C31" s="233">
        <v>7</v>
      </c>
      <c r="D31" s="233">
        <v>7</v>
      </c>
      <c r="E31" s="269">
        <v>2</v>
      </c>
      <c r="F31" s="269">
        <v>2</v>
      </c>
      <c r="G31" s="502">
        <f>SUM(E31:F31)</f>
        <v>4</v>
      </c>
      <c r="H31" s="269">
        <v>2</v>
      </c>
      <c r="I31" s="269">
        <f>D31-SUM(G31:H31)</f>
        <v>1</v>
      </c>
      <c r="J31" s="269">
        <v>2</v>
      </c>
      <c r="K31" s="269">
        <v>2</v>
      </c>
      <c r="L31" s="502">
        <f>SUM(J31:K31)</f>
        <v>4</v>
      </c>
      <c r="M31" s="644"/>
    </row>
    <row r="32" spans="1:13" ht="12.75" customHeight="1">
      <c r="A32" s="10"/>
      <c r="B32" s="27" t="s">
        <v>33</v>
      </c>
      <c r="C32" s="233">
        <v>1875</v>
      </c>
      <c r="D32" s="233">
        <v>2217</v>
      </c>
      <c r="E32" s="269">
        <v>483</v>
      </c>
      <c r="F32" s="269">
        <v>609</v>
      </c>
      <c r="G32" s="502">
        <f>SUM(E32:F32)</f>
        <v>1092</v>
      </c>
      <c r="H32" s="269">
        <v>589</v>
      </c>
      <c r="I32" s="269">
        <f>D32-SUM(G32:H32)</f>
        <v>536</v>
      </c>
      <c r="J32" s="269">
        <v>565</v>
      </c>
      <c r="K32" s="269">
        <v>605</v>
      </c>
      <c r="L32" s="502">
        <f>SUM(J32:K32)</f>
        <v>1170</v>
      </c>
      <c r="M32" s="644"/>
    </row>
    <row r="33" spans="1:13" ht="12.75" customHeight="1">
      <c r="A33" s="22" t="s">
        <v>371</v>
      </c>
      <c r="B33" s="27"/>
      <c r="C33" s="43"/>
      <c r="D33" s="237"/>
      <c r="E33" s="269"/>
      <c r="F33" s="269"/>
      <c r="G33" s="502"/>
      <c r="H33" s="269"/>
      <c r="I33" s="269"/>
      <c r="J33" s="269"/>
      <c r="K33" s="269"/>
      <c r="L33" s="269"/>
      <c r="M33" s="644"/>
    </row>
    <row r="34" spans="1:13" ht="12.75" customHeight="1">
      <c r="A34" s="10"/>
      <c r="B34" s="27" t="s">
        <v>79</v>
      </c>
      <c r="C34" s="237">
        <v>717</v>
      </c>
      <c r="D34" s="237">
        <v>616</v>
      </c>
      <c r="E34" s="92">
        <v>109</v>
      </c>
      <c r="F34" s="92">
        <v>209</v>
      </c>
      <c r="G34" s="100">
        <f>SUM(E34:F34)</f>
        <v>318</v>
      </c>
      <c r="H34" s="92">
        <v>193</v>
      </c>
      <c r="I34" s="92">
        <f>D34-SUM(G34:H34)</f>
        <v>105</v>
      </c>
      <c r="J34" s="92">
        <v>249</v>
      </c>
      <c r="K34" s="92">
        <v>140</v>
      </c>
      <c r="L34" s="100">
        <f>SUM(J34:K34)</f>
        <v>389</v>
      </c>
      <c r="M34" s="644"/>
    </row>
    <row r="35" spans="1:13" ht="12.75" customHeight="1">
      <c r="A35" s="10"/>
      <c r="B35" s="27" t="s">
        <v>33</v>
      </c>
      <c r="C35" s="237">
        <v>1442</v>
      </c>
      <c r="D35" s="237">
        <v>1416</v>
      </c>
      <c r="E35" s="269">
        <v>291</v>
      </c>
      <c r="F35" s="269">
        <v>478</v>
      </c>
      <c r="G35" s="502">
        <f>SUM(E35:F35)</f>
        <v>769</v>
      </c>
      <c r="H35" s="269">
        <v>422</v>
      </c>
      <c r="I35" s="269">
        <f>D35-SUM(G35:H35)</f>
        <v>225</v>
      </c>
      <c r="J35" s="269">
        <v>669</v>
      </c>
      <c r="K35" s="269">
        <v>387</v>
      </c>
      <c r="L35" s="502">
        <f>SUM(J35:K35)</f>
        <v>1056</v>
      </c>
      <c r="M35" s="644"/>
    </row>
    <row r="36" spans="1:13" ht="12.75" customHeight="1">
      <c r="A36" s="22" t="s">
        <v>372</v>
      </c>
      <c r="B36" s="27"/>
      <c r="C36" s="43"/>
      <c r="D36" s="237"/>
      <c r="E36" s="269"/>
      <c r="F36" s="269"/>
      <c r="G36" s="502"/>
      <c r="H36" s="269"/>
      <c r="I36" s="269"/>
      <c r="J36" s="269"/>
      <c r="K36" s="269"/>
      <c r="L36" s="269"/>
      <c r="M36" s="644"/>
    </row>
    <row r="37" spans="1:13" ht="12.75" customHeight="1">
      <c r="A37" s="10"/>
      <c r="B37" s="27" t="s">
        <v>79</v>
      </c>
      <c r="C37" s="233">
        <v>104</v>
      </c>
      <c r="D37" s="233">
        <v>121</v>
      </c>
      <c r="E37" s="269">
        <v>24</v>
      </c>
      <c r="F37" s="269">
        <v>22</v>
      </c>
      <c r="G37" s="502">
        <f>SUM(E37:F37)</f>
        <v>46</v>
      </c>
      <c r="H37" s="269">
        <v>46</v>
      </c>
      <c r="I37" s="269">
        <f>D37-SUM(G37:H37)</f>
        <v>29</v>
      </c>
      <c r="J37" s="269">
        <v>29</v>
      </c>
      <c r="K37" s="269">
        <v>23</v>
      </c>
      <c r="L37" s="502">
        <f>SUM(J37:K37)</f>
        <v>52</v>
      </c>
      <c r="M37" s="644"/>
    </row>
    <row r="38" spans="1:13" ht="12.75" customHeight="1">
      <c r="A38" s="10"/>
      <c r="B38" s="27" t="s">
        <v>33</v>
      </c>
      <c r="C38" s="233">
        <v>2423</v>
      </c>
      <c r="D38" s="233">
        <v>3155</v>
      </c>
      <c r="E38" s="269">
        <v>654</v>
      </c>
      <c r="F38" s="269">
        <v>573</v>
      </c>
      <c r="G38" s="502">
        <f>SUM(E38:F38)</f>
        <v>1227</v>
      </c>
      <c r="H38" s="269">
        <v>1171</v>
      </c>
      <c r="I38" s="269">
        <f>D38-SUM(G38:H38)</f>
        <v>757</v>
      </c>
      <c r="J38" s="269">
        <v>728</v>
      </c>
      <c r="K38" s="269">
        <v>650</v>
      </c>
      <c r="L38" s="502">
        <f>SUM(J38:K38)</f>
        <v>1378</v>
      </c>
      <c r="M38" s="644"/>
    </row>
    <row r="39" spans="1:13" ht="3.75" customHeight="1">
      <c r="A39" s="8"/>
      <c r="B39" s="13"/>
      <c r="C39" s="238"/>
      <c r="D39" s="11"/>
      <c r="E39" s="270"/>
      <c r="F39" s="270"/>
      <c r="G39" s="504"/>
      <c r="H39" s="270"/>
      <c r="I39" s="270"/>
      <c r="J39" s="270"/>
      <c r="K39" s="270"/>
      <c r="L39" s="270"/>
      <c r="M39" s="644"/>
    </row>
    <row r="40" spans="1:13" ht="4.5" customHeight="1" hidden="1">
      <c r="A40" s="3"/>
      <c r="B40" s="3"/>
      <c r="C40" s="3"/>
      <c r="D40" s="3"/>
      <c r="M40" s="644"/>
    </row>
    <row r="41" spans="1:13" ht="4.5" customHeight="1">
      <c r="A41" s="3"/>
      <c r="B41" s="3"/>
      <c r="C41" s="3"/>
      <c r="D41" s="3"/>
      <c r="M41" s="644"/>
    </row>
    <row r="42" spans="1:13" ht="14.25" customHeight="1">
      <c r="A42" s="264" t="s">
        <v>268</v>
      </c>
      <c r="M42" s="644"/>
    </row>
    <row r="43" spans="1:13" ht="14.25" customHeight="1">
      <c r="A43" s="264" t="s">
        <v>253</v>
      </c>
      <c r="M43" s="318"/>
    </row>
    <row r="44" ht="13.5" customHeight="1">
      <c r="A44" s="190" t="s">
        <v>235</v>
      </c>
    </row>
  </sheetData>
  <sheetProtection/>
  <mergeCells count="6">
    <mergeCell ref="M1:M42"/>
    <mergeCell ref="A3:B4"/>
    <mergeCell ref="C3:C4"/>
    <mergeCell ref="E3:I3"/>
    <mergeCell ref="D3:D4"/>
    <mergeCell ref="J3:L3"/>
  </mergeCells>
  <printOptions/>
  <pageMargins left="0.51" right="0" top="0.5" bottom="0" header="0.26" footer="0.16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42.7109375" style="408" customWidth="1"/>
    <col min="2" max="11" width="8.7109375" style="408" customWidth="1"/>
    <col min="12" max="12" width="3.421875" style="408" customWidth="1"/>
    <col min="13" max="16384" width="9.140625" style="408" customWidth="1"/>
  </cols>
  <sheetData>
    <row r="1" spans="1:12" ht="18.75">
      <c r="A1" s="407" t="s">
        <v>396</v>
      </c>
      <c r="L1" s="668" t="s">
        <v>413</v>
      </c>
    </row>
    <row r="2" ht="15">
      <c r="L2" s="669"/>
    </row>
    <row r="3" spans="3:12" ht="15">
      <c r="C3" s="592"/>
      <c r="I3" s="408" t="s">
        <v>382</v>
      </c>
      <c r="L3" s="669"/>
    </row>
    <row r="4" ht="15">
      <c r="L4" s="669"/>
    </row>
    <row r="5" spans="1:12" ht="16.5">
      <c r="A5" s="646" t="s">
        <v>129</v>
      </c>
      <c r="B5" s="670">
        <v>2006</v>
      </c>
      <c r="C5" s="670" t="s">
        <v>419</v>
      </c>
      <c r="D5" s="671" t="s">
        <v>419</v>
      </c>
      <c r="E5" s="671"/>
      <c r="F5" s="671"/>
      <c r="G5" s="671"/>
      <c r="H5" s="671"/>
      <c r="I5" s="672" t="s">
        <v>391</v>
      </c>
      <c r="J5" s="673"/>
      <c r="K5" s="674"/>
      <c r="L5" s="669"/>
    </row>
    <row r="6" spans="1:12" ht="15">
      <c r="A6" s="647"/>
      <c r="B6" s="670"/>
      <c r="C6" s="670"/>
      <c r="D6" s="409" t="s">
        <v>383</v>
      </c>
      <c r="E6" s="409" t="s">
        <v>384</v>
      </c>
      <c r="F6" s="409" t="s">
        <v>414</v>
      </c>
      <c r="G6" s="409" t="s">
        <v>385</v>
      </c>
      <c r="H6" s="409" t="s">
        <v>386</v>
      </c>
      <c r="I6" s="409" t="s">
        <v>383</v>
      </c>
      <c r="J6" s="409" t="s">
        <v>384</v>
      </c>
      <c r="K6" s="409" t="s">
        <v>414</v>
      </c>
      <c r="L6" s="669"/>
    </row>
    <row r="7" spans="1:12" s="411" customFormat="1" ht="14.25">
      <c r="A7" s="410" t="s">
        <v>387</v>
      </c>
      <c r="B7" s="443">
        <f>B8+B13+B14+B15+B16+B17+B18+B21+B24+B25</f>
        <v>14074</v>
      </c>
      <c r="C7" s="443">
        <f aca="true" t="shared" si="0" ref="C7:J7">C8+C13+C14+C15+C16+C17+C18+C21+C24+C25</f>
        <v>6008</v>
      </c>
      <c r="D7" s="443">
        <f t="shared" si="0"/>
        <v>1522</v>
      </c>
      <c r="E7" s="443">
        <f t="shared" si="0"/>
        <v>1557</v>
      </c>
      <c r="F7" s="443">
        <f>SUM(D7:E7)</f>
        <v>3079</v>
      </c>
      <c r="G7" s="443">
        <f t="shared" si="0"/>
        <v>1394</v>
      </c>
      <c r="H7" s="594">
        <f>C7-SUM(F7:G7)</f>
        <v>1535</v>
      </c>
      <c r="I7" s="443">
        <f t="shared" si="0"/>
        <v>1192</v>
      </c>
      <c r="J7" s="443">
        <f t="shared" si="0"/>
        <v>1180</v>
      </c>
      <c r="K7" s="507">
        <f>I7+J7</f>
        <v>2372</v>
      </c>
      <c r="L7" s="669"/>
    </row>
    <row r="8" spans="1:12" ht="18" customHeight="1">
      <c r="A8" s="152" t="s">
        <v>40</v>
      </c>
      <c r="B8" s="412">
        <v>2568</v>
      </c>
      <c r="C8" s="412">
        <v>2116</v>
      </c>
      <c r="D8" s="412">
        <v>537</v>
      </c>
      <c r="E8" s="412">
        <v>546</v>
      </c>
      <c r="F8" s="412">
        <f>SUM(D8:E8)</f>
        <v>1083</v>
      </c>
      <c r="G8" s="412">
        <v>546</v>
      </c>
      <c r="H8" s="412">
        <f>C8-SUM(F8:G8)</f>
        <v>487</v>
      </c>
      <c r="I8" s="412">
        <v>342</v>
      </c>
      <c r="J8" s="412">
        <v>418</v>
      </c>
      <c r="K8" s="508">
        <f>I8+J8</f>
        <v>760</v>
      </c>
      <c r="L8" s="669"/>
    </row>
    <row r="9" spans="1:12" ht="18" customHeight="1">
      <c r="A9" s="413" t="s">
        <v>278</v>
      </c>
      <c r="B9" s="414"/>
      <c r="C9" s="414"/>
      <c r="D9" s="414"/>
      <c r="E9" s="414"/>
      <c r="F9" s="414"/>
      <c r="G9" s="414"/>
      <c r="H9" s="414"/>
      <c r="I9" s="414"/>
      <c r="J9" s="414"/>
      <c r="K9" s="509"/>
      <c r="L9" s="669"/>
    </row>
    <row r="10" spans="1:12" s="417" customFormat="1" ht="18" customHeight="1">
      <c r="A10" s="415" t="s">
        <v>297</v>
      </c>
      <c r="B10" s="416"/>
      <c r="C10" s="416"/>
      <c r="D10" s="416"/>
      <c r="E10" s="416"/>
      <c r="F10" s="416"/>
      <c r="G10" s="416"/>
      <c r="H10" s="416"/>
      <c r="I10" s="416"/>
      <c r="J10" s="416"/>
      <c r="K10" s="510"/>
      <c r="L10" s="669"/>
    </row>
    <row r="11" spans="1:12" s="417" customFormat="1" ht="18" customHeight="1">
      <c r="A11" s="415" t="s">
        <v>134</v>
      </c>
      <c r="B11" s="416">
        <v>49961</v>
      </c>
      <c r="C11" s="416">
        <v>45257</v>
      </c>
      <c r="D11" s="416">
        <v>8219</v>
      </c>
      <c r="E11" s="416">
        <v>11846</v>
      </c>
      <c r="F11" s="416">
        <f aca="true" t="shared" si="1" ref="F11:F18">SUM(D11:E11)</f>
        <v>20065</v>
      </c>
      <c r="G11" s="416">
        <v>13422</v>
      </c>
      <c r="H11" s="416">
        <f aca="true" t="shared" si="2" ref="H11:H18">C11-SUM(F11:G11)</f>
        <v>11770</v>
      </c>
      <c r="I11" s="416">
        <v>7936</v>
      </c>
      <c r="J11" s="416">
        <v>11015</v>
      </c>
      <c r="K11" s="510">
        <f>SUM(I11:J11)</f>
        <v>18951</v>
      </c>
      <c r="L11" s="669"/>
    </row>
    <row r="12" spans="1:12" s="417" customFormat="1" ht="18" customHeight="1">
      <c r="A12" s="415" t="s">
        <v>132</v>
      </c>
      <c r="B12" s="436">
        <v>2475</v>
      </c>
      <c r="C12" s="437">
        <v>2062</v>
      </c>
      <c r="D12" s="436">
        <v>522</v>
      </c>
      <c r="E12" s="436">
        <v>526</v>
      </c>
      <c r="F12" s="436">
        <f t="shared" si="1"/>
        <v>1048</v>
      </c>
      <c r="G12" s="436">
        <v>539</v>
      </c>
      <c r="H12" s="436">
        <f t="shared" si="2"/>
        <v>475</v>
      </c>
      <c r="I12" s="436">
        <v>325</v>
      </c>
      <c r="J12" s="436">
        <v>397</v>
      </c>
      <c r="K12" s="510">
        <f>SUM(I12:J12)</f>
        <v>722</v>
      </c>
      <c r="L12" s="669"/>
    </row>
    <row r="13" spans="1:12" s="411" customFormat="1" ht="18" customHeight="1">
      <c r="A13" s="418" t="s">
        <v>44</v>
      </c>
      <c r="B13" s="412">
        <v>79</v>
      </c>
      <c r="C13" s="412">
        <v>157</v>
      </c>
      <c r="D13" s="412">
        <v>25</v>
      </c>
      <c r="E13" s="412">
        <v>6</v>
      </c>
      <c r="F13" s="412">
        <f t="shared" si="1"/>
        <v>31</v>
      </c>
      <c r="G13" s="412">
        <v>30</v>
      </c>
      <c r="H13" s="412">
        <f t="shared" si="2"/>
        <v>96</v>
      </c>
      <c r="I13" s="412">
        <v>54</v>
      </c>
      <c r="J13" s="412">
        <v>9</v>
      </c>
      <c r="K13" s="508">
        <f aca="true" t="shared" si="3" ref="K13:K18">I13+J13</f>
        <v>63</v>
      </c>
      <c r="L13" s="669"/>
    </row>
    <row r="14" spans="1:12" s="411" customFormat="1" ht="18" customHeight="1">
      <c r="A14" s="418" t="s">
        <v>135</v>
      </c>
      <c r="B14" s="412">
        <v>144</v>
      </c>
      <c r="C14" s="412">
        <v>190</v>
      </c>
      <c r="D14" s="412">
        <v>23</v>
      </c>
      <c r="E14" s="412">
        <v>65</v>
      </c>
      <c r="F14" s="412">
        <f t="shared" si="1"/>
        <v>88</v>
      </c>
      <c r="G14" s="412">
        <v>44</v>
      </c>
      <c r="H14" s="412">
        <f t="shared" si="2"/>
        <v>58</v>
      </c>
      <c r="I14" s="412">
        <v>35</v>
      </c>
      <c r="J14" s="412">
        <v>39</v>
      </c>
      <c r="K14" s="508">
        <f t="shared" si="3"/>
        <v>74</v>
      </c>
      <c r="L14" s="669"/>
    </row>
    <row r="15" spans="1:12" s="411" customFormat="1" ht="18" customHeight="1">
      <c r="A15" s="419" t="s">
        <v>136</v>
      </c>
      <c r="B15" s="412">
        <v>10</v>
      </c>
      <c r="C15" s="412">
        <v>13</v>
      </c>
      <c r="D15" s="412">
        <v>4</v>
      </c>
      <c r="E15" s="412">
        <v>3</v>
      </c>
      <c r="F15" s="412">
        <f t="shared" si="1"/>
        <v>7</v>
      </c>
      <c r="G15" s="412">
        <v>2</v>
      </c>
      <c r="H15" s="593">
        <f t="shared" si="2"/>
        <v>4</v>
      </c>
      <c r="I15" s="412">
        <v>4</v>
      </c>
      <c r="J15" s="412">
        <v>6</v>
      </c>
      <c r="K15" s="508">
        <f t="shared" si="3"/>
        <v>10</v>
      </c>
      <c r="L15" s="669"/>
    </row>
    <row r="16" spans="1:12" s="411" customFormat="1" ht="18" customHeight="1">
      <c r="A16" s="418" t="s">
        <v>137</v>
      </c>
      <c r="B16" s="412">
        <v>10</v>
      </c>
      <c r="C16" s="412">
        <v>5</v>
      </c>
      <c r="D16" s="412">
        <v>2</v>
      </c>
      <c r="E16" s="412">
        <v>1</v>
      </c>
      <c r="F16" s="412">
        <f t="shared" si="1"/>
        <v>3</v>
      </c>
      <c r="G16" s="420">
        <v>0</v>
      </c>
      <c r="H16" s="412">
        <f t="shared" si="2"/>
        <v>2</v>
      </c>
      <c r="I16" s="412">
        <v>4</v>
      </c>
      <c r="J16" s="412">
        <v>2</v>
      </c>
      <c r="K16" s="508">
        <f t="shared" si="3"/>
        <v>6</v>
      </c>
      <c r="L16" s="669"/>
    </row>
    <row r="17" spans="1:12" s="411" customFormat="1" ht="18" customHeight="1">
      <c r="A17" s="418" t="s">
        <v>138</v>
      </c>
      <c r="B17" s="412">
        <v>543</v>
      </c>
      <c r="C17" s="412">
        <v>839</v>
      </c>
      <c r="D17" s="412">
        <v>201</v>
      </c>
      <c r="E17" s="412">
        <v>178</v>
      </c>
      <c r="F17" s="412">
        <f t="shared" si="1"/>
        <v>379</v>
      </c>
      <c r="G17" s="412">
        <v>214</v>
      </c>
      <c r="H17" s="412">
        <f t="shared" si="2"/>
        <v>246</v>
      </c>
      <c r="I17" s="412">
        <v>191</v>
      </c>
      <c r="J17" s="412">
        <v>215</v>
      </c>
      <c r="K17" s="508">
        <f t="shared" si="3"/>
        <v>406</v>
      </c>
      <c r="L17" s="669"/>
    </row>
    <row r="18" spans="1:12" ht="18" customHeight="1">
      <c r="A18" s="421" t="s">
        <v>139</v>
      </c>
      <c r="B18" s="412">
        <v>1065</v>
      </c>
      <c r="C18" s="412">
        <v>866</v>
      </c>
      <c r="D18" s="412">
        <v>222</v>
      </c>
      <c r="E18" s="412">
        <v>272</v>
      </c>
      <c r="F18" s="412">
        <f t="shared" si="1"/>
        <v>494</v>
      </c>
      <c r="G18" s="412">
        <v>192</v>
      </c>
      <c r="H18" s="412">
        <f t="shared" si="2"/>
        <v>180</v>
      </c>
      <c r="I18" s="412">
        <v>158</v>
      </c>
      <c r="J18" s="412">
        <v>158</v>
      </c>
      <c r="K18" s="508">
        <f t="shared" si="3"/>
        <v>316</v>
      </c>
      <c r="L18" s="669"/>
    </row>
    <row r="19" spans="1:12" ht="18" customHeight="1">
      <c r="A19" s="413" t="s">
        <v>278</v>
      </c>
      <c r="B19" s="414"/>
      <c r="C19" s="414"/>
      <c r="D19" s="414"/>
      <c r="E19" s="414"/>
      <c r="F19" s="414"/>
      <c r="G19" s="414"/>
      <c r="H19" s="414"/>
      <c r="I19" s="414"/>
      <c r="J19" s="414"/>
      <c r="K19" s="509"/>
      <c r="L19" s="669"/>
    </row>
    <row r="20" spans="1:12" s="411" customFormat="1" ht="18" customHeight="1">
      <c r="A20" s="151" t="s">
        <v>299</v>
      </c>
      <c r="B20" s="416">
        <v>579</v>
      </c>
      <c r="C20" s="416">
        <v>455</v>
      </c>
      <c r="D20" s="416">
        <v>136</v>
      </c>
      <c r="E20" s="416">
        <v>147</v>
      </c>
      <c r="F20" s="416">
        <f>SUM(D20:E20)</f>
        <v>283</v>
      </c>
      <c r="G20" s="416">
        <v>86</v>
      </c>
      <c r="H20" s="416">
        <f>C20-SUM(F20:G20)</f>
        <v>86</v>
      </c>
      <c r="I20" s="416">
        <v>123</v>
      </c>
      <c r="J20" s="416">
        <v>106</v>
      </c>
      <c r="K20" s="510">
        <f>SUM(I20:J20)</f>
        <v>229</v>
      </c>
      <c r="L20" s="669"/>
    </row>
    <row r="21" spans="1:12" ht="18" customHeight="1">
      <c r="A21" s="152" t="s">
        <v>143</v>
      </c>
      <c r="B21" s="412">
        <v>9131</v>
      </c>
      <c r="C21" s="412">
        <v>1332</v>
      </c>
      <c r="D21" s="412">
        <v>382</v>
      </c>
      <c r="E21" s="412">
        <v>366</v>
      </c>
      <c r="F21" s="412">
        <f>SUM(D21:E21)</f>
        <v>748</v>
      </c>
      <c r="G21" s="412">
        <v>270</v>
      </c>
      <c r="H21" s="412">
        <f>C21-SUM(F21:G21)</f>
        <v>314</v>
      </c>
      <c r="I21" s="412">
        <v>309</v>
      </c>
      <c r="J21" s="412">
        <v>200</v>
      </c>
      <c r="K21" s="508">
        <f>I21+J21</f>
        <v>509</v>
      </c>
      <c r="L21" s="669"/>
    </row>
    <row r="22" spans="1:12" ht="18" customHeight="1">
      <c r="A22" s="413" t="s">
        <v>278</v>
      </c>
      <c r="B22" s="414"/>
      <c r="C22" s="414"/>
      <c r="D22" s="414"/>
      <c r="E22" s="414"/>
      <c r="F22" s="414"/>
      <c r="G22" s="414"/>
      <c r="H22" s="414"/>
      <c r="I22" s="414"/>
      <c r="J22" s="414"/>
      <c r="K22" s="509"/>
      <c r="L22" s="669"/>
    </row>
    <row r="23" spans="1:12" s="423" customFormat="1" ht="30.75" customHeight="1">
      <c r="A23" s="422" t="s">
        <v>388</v>
      </c>
      <c r="B23" s="416">
        <v>7398</v>
      </c>
      <c r="C23" s="416">
        <v>787</v>
      </c>
      <c r="D23" s="416">
        <v>215</v>
      </c>
      <c r="E23" s="416">
        <v>234</v>
      </c>
      <c r="F23" s="416">
        <f>SUM(D23:E23)</f>
        <v>449</v>
      </c>
      <c r="G23" s="416">
        <v>143</v>
      </c>
      <c r="H23" s="416">
        <f>C23-SUM(F23:G23)</f>
        <v>195</v>
      </c>
      <c r="I23" s="416">
        <v>200</v>
      </c>
      <c r="J23" s="416">
        <v>102</v>
      </c>
      <c r="K23" s="510">
        <f>SUM(I23:J23)</f>
        <v>302</v>
      </c>
      <c r="L23" s="669"/>
    </row>
    <row r="24" spans="1:12" s="411" customFormat="1" ht="18" customHeight="1">
      <c r="A24" s="152" t="s">
        <v>39</v>
      </c>
      <c r="B24" s="412">
        <v>524</v>
      </c>
      <c r="C24" s="412">
        <v>490</v>
      </c>
      <c r="D24" s="412">
        <v>126</v>
      </c>
      <c r="E24" s="412">
        <v>120</v>
      </c>
      <c r="F24" s="412">
        <f>SUM(D24:E24)</f>
        <v>246</v>
      </c>
      <c r="G24" s="412">
        <v>96</v>
      </c>
      <c r="H24" s="412">
        <f>C24-SUM(F24:G24)</f>
        <v>148</v>
      </c>
      <c r="I24" s="412">
        <v>95</v>
      </c>
      <c r="J24" s="412">
        <v>131</v>
      </c>
      <c r="K24" s="508">
        <f>I24+J24</f>
        <v>226</v>
      </c>
      <c r="L24" s="669"/>
    </row>
    <row r="25" spans="1:12" ht="18" customHeight="1">
      <c r="A25" s="424" t="s">
        <v>389</v>
      </c>
      <c r="B25" s="425">
        <v>0</v>
      </c>
      <c r="C25" s="425">
        <v>0</v>
      </c>
      <c r="D25" s="425">
        <v>0</v>
      </c>
      <c r="E25" s="425">
        <v>0</v>
      </c>
      <c r="F25" s="425">
        <f>SUM(D25:E25)</f>
        <v>0</v>
      </c>
      <c r="G25" s="425">
        <f>SUM(E25:F25)</f>
        <v>0</v>
      </c>
      <c r="H25" s="425">
        <v>0</v>
      </c>
      <c r="I25" s="425">
        <v>0</v>
      </c>
      <c r="J25" s="426">
        <v>2</v>
      </c>
      <c r="K25" s="426">
        <f>I25+J25</f>
        <v>2</v>
      </c>
      <c r="L25" s="669"/>
    </row>
    <row r="26" spans="1:12" ht="16.5">
      <c r="A26" s="263" t="s">
        <v>282</v>
      </c>
      <c r="L26" s="669"/>
    </row>
    <row r="27" spans="1:12" ht="16.5">
      <c r="A27" s="263" t="s">
        <v>283</v>
      </c>
      <c r="L27" s="669"/>
    </row>
    <row r="28" ht="15">
      <c r="L28" s="669"/>
    </row>
    <row r="29" ht="15">
      <c r="L29" s="669"/>
    </row>
  </sheetData>
  <sheetProtection/>
  <mergeCells count="6">
    <mergeCell ref="L1:L29"/>
    <mergeCell ref="A5:A6"/>
    <mergeCell ref="B5:B6"/>
    <mergeCell ref="C5:C6"/>
    <mergeCell ref="D5:H5"/>
    <mergeCell ref="I5:K5"/>
  </mergeCells>
  <printOptions/>
  <pageMargins left="0.5" right="0.2" top="0.75" bottom="0.75" header="0.3" footer="0.3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37.28125" style="21" customWidth="1"/>
    <col min="2" max="3" width="9.7109375" style="21" customWidth="1"/>
    <col min="4" max="4" width="9.7109375" style="1" customWidth="1"/>
    <col min="5" max="6" width="9.7109375" style="333" customWidth="1"/>
    <col min="7" max="11" width="9.7109375" style="1" customWidth="1"/>
    <col min="12" max="12" width="4.421875" style="21" customWidth="1"/>
    <col min="13" max="13" width="13.7109375" style="21" customWidth="1"/>
    <col min="14" max="16384" width="9.140625" style="21" customWidth="1"/>
  </cols>
  <sheetData>
    <row r="1" spans="1:12" ht="17.25" customHeight="1">
      <c r="A1" s="34" t="s">
        <v>392</v>
      </c>
      <c r="B1" s="3"/>
      <c r="C1" s="3"/>
      <c r="L1" s="693" t="s">
        <v>290</v>
      </c>
    </row>
    <row r="2" spans="1:12" ht="12.75" customHeight="1">
      <c r="A2" s="4"/>
      <c r="B2" s="3"/>
      <c r="C2" s="3"/>
      <c r="E2" s="334"/>
      <c r="F2" s="334"/>
      <c r="I2" s="58"/>
      <c r="J2" s="58"/>
      <c r="K2" s="459" t="s">
        <v>33</v>
      </c>
      <c r="L2" s="693"/>
    </row>
    <row r="3" spans="1:12" ht="3.75" customHeight="1">
      <c r="A3" s="12"/>
      <c r="B3" s="3"/>
      <c r="C3" s="3"/>
      <c r="D3" s="78"/>
      <c r="E3" s="335"/>
      <c r="F3" s="335"/>
      <c r="G3" s="78"/>
      <c r="H3" s="78"/>
      <c r="I3" s="78"/>
      <c r="J3" s="78"/>
      <c r="K3" s="78"/>
      <c r="L3" s="693"/>
    </row>
    <row r="4" spans="1:12" ht="0.75" customHeight="1" hidden="1">
      <c r="A4" s="19"/>
      <c r="B4" s="12"/>
      <c r="C4" s="12"/>
      <c r="L4" s="693"/>
    </row>
    <row r="5" spans="1:12" ht="18" customHeight="1">
      <c r="A5" s="694" t="s">
        <v>37</v>
      </c>
      <c r="B5" s="659">
        <v>2006</v>
      </c>
      <c r="C5" s="659" t="s">
        <v>418</v>
      </c>
      <c r="D5" s="661" t="s">
        <v>418</v>
      </c>
      <c r="E5" s="662"/>
      <c r="F5" s="662"/>
      <c r="G5" s="662"/>
      <c r="H5" s="663"/>
      <c r="I5" s="661" t="s">
        <v>378</v>
      </c>
      <c r="J5" s="662"/>
      <c r="K5" s="663"/>
      <c r="L5" s="693"/>
    </row>
    <row r="6" spans="1:12" ht="16.5" customHeight="1">
      <c r="A6" s="695"/>
      <c r="B6" s="682"/>
      <c r="C6" s="682"/>
      <c r="D6" s="41" t="s">
        <v>150</v>
      </c>
      <c r="E6" s="512" t="s">
        <v>152</v>
      </c>
      <c r="F6" s="513" t="s">
        <v>414</v>
      </c>
      <c r="G6" s="41" t="s">
        <v>155</v>
      </c>
      <c r="H6" s="41" t="s">
        <v>194</v>
      </c>
      <c r="I6" s="41" t="s">
        <v>150</v>
      </c>
      <c r="J6" s="512" t="s">
        <v>152</v>
      </c>
      <c r="K6" s="511" t="s">
        <v>414</v>
      </c>
      <c r="L6" s="693"/>
    </row>
    <row r="7" spans="1:12" ht="12" customHeight="1">
      <c r="A7" s="125" t="s">
        <v>205</v>
      </c>
      <c r="B7" s="193">
        <f>B8+B30+'Table 13 cont''d'!B14+'Table 13 cont''d'!B30+'Table 13 cont''d'!B38</f>
        <v>115502</v>
      </c>
      <c r="C7" s="193">
        <f>C8+C30+'Table 13 cont''d'!C14+'Table 13 cont''d'!C30+'Table 13 cont''d'!C38</f>
        <v>121037</v>
      </c>
      <c r="D7" s="193">
        <f>D8+D30+'Table 13 cont''d'!D14+'Table 13 cont''d'!D30+'Table 13 cont''d'!D38</f>
        <v>24371</v>
      </c>
      <c r="E7" s="193">
        <f>E8+E30+'Table 13 cont''d'!E14+'Table 13 cont''d'!E30+'Table 13 cont''d'!E38</f>
        <v>28708</v>
      </c>
      <c r="F7" s="336">
        <f>SUM(D7:E7)</f>
        <v>53079</v>
      </c>
      <c r="G7" s="193">
        <f>G8+G30+'Table 13 cont''d'!G14+'Table 13 cont''d'!G30+'Table 13 cont''d'!G38</f>
        <v>31420</v>
      </c>
      <c r="H7" s="193">
        <f>C7-SUM(F7:G7)</f>
        <v>36538</v>
      </c>
      <c r="I7" s="193">
        <f>I8+I30+'Table 13 cont''d'!I14+'Table 13 cont''d'!I30+'Table 13 cont''d'!I38</f>
        <v>30776</v>
      </c>
      <c r="J7" s="193">
        <f>J8+J30+'Table 13 cont''d'!J14+'Table 13 cont''d'!J30+'Table 13 cont''d'!J38</f>
        <v>32072</v>
      </c>
      <c r="K7" s="193">
        <f>SUM(I7:J7)</f>
        <v>62848</v>
      </c>
      <c r="L7" s="693"/>
    </row>
    <row r="8" spans="1:13" ht="11.25" customHeight="1">
      <c r="A8" s="22" t="s">
        <v>166</v>
      </c>
      <c r="B8" s="235">
        <v>41796</v>
      </c>
      <c r="C8" s="235">
        <v>35776</v>
      </c>
      <c r="D8" s="235">
        <v>6674</v>
      </c>
      <c r="E8" s="235">
        <v>8077</v>
      </c>
      <c r="F8" s="514">
        <f>SUM(D8:E8)</f>
        <v>14751</v>
      </c>
      <c r="G8" s="540">
        <v>8814</v>
      </c>
      <c r="H8" s="235">
        <f aca="true" t="shared" si="0" ref="H8:H41">C8-SUM(F8:G8)</f>
        <v>12211</v>
      </c>
      <c r="I8" s="235">
        <v>7974</v>
      </c>
      <c r="J8" s="235">
        <v>7300</v>
      </c>
      <c r="K8" s="235">
        <f aca="true" t="shared" si="1" ref="K8:K41">SUM(I8:J8)</f>
        <v>15274</v>
      </c>
      <c r="L8" s="693"/>
      <c r="M8" s="83"/>
    </row>
    <row r="9" spans="1:13" ht="11.25" customHeight="1">
      <c r="A9" s="16" t="s">
        <v>49</v>
      </c>
      <c r="B9" s="92">
        <v>191</v>
      </c>
      <c r="C9" s="92">
        <v>271</v>
      </c>
      <c r="D9" s="92">
        <v>42</v>
      </c>
      <c r="E9" s="92">
        <v>71</v>
      </c>
      <c r="F9" s="503">
        <f>SUM(D9:E9)</f>
        <v>113</v>
      </c>
      <c r="G9" s="265">
        <v>86</v>
      </c>
      <c r="H9" s="92">
        <f t="shared" si="0"/>
        <v>72</v>
      </c>
      <c r="I9" s="92">
        <v>64</v>
      </c>
      <c r="J9" s="92">
        <v>57</v>
      </c>
      <c r="K9" s="100">
        <f t="shared" si="1"/>
        <v>121</v>
      </c>
      <c r="L9" s="693"/>
      <c r="M9" s="83"/>
    </row>
    <row r="10" spans="1:13" ht="11.25" customHeight="1">
      <c r="A10" s="16" t="s">
        <v>50</v>
      </c>
      <c r="B10" s="92">
        <v>1758</v>
      </c>
      <c r="C10" s="92">
        <v>1607</v>
      </c>
      <c r="D10" s="92">
        <v>365</v>
      </c>
      <c r="E10" s="92">
        <v>405</v>
      </c>
      <c r="F10" s="503">
        <f aca="true" t="shared" si="2" ref="F10:F28">SUM(D10:E10)</f>
        <v>770</v>
      </c>
      <c r="G10" s="265">
        <v>396</v>
      </c>
      <c r="H10" s="92">
        <f t="shared" si="0"/>
        <v>441</v>
      </c>
      <c r="I10" s="92">
        <v>363</v>
      </c>
      <c r="J10" s="92">
        <v>356</v>
      </c>
      <c r="K10" s="100">
        <f t="shared" si="1"/>
        <v>719</v>
      </c>
      <c r="L10" s="693"/>
      <c r="M10" s="83"/>
    </row>
    <row r="11" spans="1:12" ht="11.25" customHeight="1">
      <c r="A11" s="16" t="s">
        <v>51</v>
      </c>
      <c r="B11" s="92">
        <v>240</v>
      </c>
      <c r="C11" s="92">
        <v>421</v>
      </c>
      <c r="D11" s="92">
        <v>61</v>
      </c>
      <c r="E11" s="92">
        <v>59</v>
      </c>
      <c r="F11" s="503">
        <f t="shared" si="2"/>
        <v>120</v>
      </c>
      <c r="G11" s="265">
        <v>160</v>
      </c>
      <c r="H11" s="92">
        <f t="shared" si="0"/>
        <v>141</v>
      </c>
      <c r="I11" s="92">
        <v>39</v>
      </c>
      <c r="J11" s="92">
        <v>60</v>
      </c>
      <c r="K11" s="100">
        <f t="shared" si="1"/>
        <v>99</v>
      </c>
      <c r="L11" s="693"/>
    </row>
    <row r="12" spans="1:12" s="3" customFormat="1" ht="11.25" customHeight="1">
      <c r="A12" s="16" t="s">
        <v>52</v>
      </c>
      <c r="B12" s="92">
        <v>2784</v>
      </c>
      <c r="C12" s="92">
        <v>1187</v>
      </c>
      <c r="D12" s="92">
        <v>373</v>
      </c>
      <c r="E12" s="92">
        <v>404</v>
      </c>
      <c r="F12" s="503">
        <f t="shared" si="2"/>
        <v>777</v>
      </c>
      <c r="G12" s="265">
        <v>181</v>
      </c>
      <c r="H12" s="92">
        <f t="shared" si="0"/>
        <v>229</v>
      </c>
      <c r="I12" s="92">
        <v>104</v>
      </c>
      <c r="J12" s="92">
        <v>70</v>
      </c>
      <c r="K12" s="100">
        <f t="shared" si="1"/>
        <v>174</v>
      </c>
      <c r="L12" s="693"/>
    </row>
    <row r="13" spans="1:12" ht="11.25" customHeight="1">
      <c r="A13" s="16" t="s">
        <v>53</v>
      </c>
      <c r="B13" s="92">
        <v>16440</v>
      </c>
      <c r="C13" s="92">
        <v>12813</v>
      </c>
      <c r="D13" s="92">
        <v>2191</v>
      </c>
      <c r="E13" s="92">
        <v>2287</v>
      </c>
      <c r="F13" s="503">
        <f t="shared" si="2"/>
        <v>4478</v>
      </c>
      <c r="G13" s="265">
        <v>2628</v>
      </c>
      <c r="H13" s="92">
        <f t="shared" si="0"/>
        <v>5707</v>
      </c>
      <c r="I13" s="92">
        <v>2464</v>
      </c>
      <c r="J13" s="92">
        <v>2158</v>
      </c>
      <c r="K13" s="100">
        <f t="shared" si="1"/>
        <v>4622</v>
      </c>
      <c r="L13" s="693"/>
    </row>
    <row r="14" spans="1:12" ht="11.25" customHeight="1">
      <c r="A14" s="16" t="s">
        <v>54</v>
      </c>
      <c r="B14" s="92">
        <v>4613</v>
      </c>
      <c r="C14" s="92">
        <v>3268</v>
      </c>
      <c r="D14" s="92">
        <v>739</v>
      </c>
      <c r="E14" s="92">
        <v>730</v>
      </c>
      <c r="F14" s="503">
        <f t="shared" si="2"/>
        <v>1469</v>
      </c>
      <c r="G14" s="265">
        <v>854</v>
      </c>
      <c r="H14" s="92">
        <f t="shared" si="0"/>
        <v>945</v>
      </c>
      <c r="I14" s="92">
        <v>653</v>
      </c>
      <c r="J14" s="92">
        <v>715</v>
      </c>
      <c r="K14" s="100">
        <f t="shared" si="1"/>
        <v>1368</v>
      </c>
      <c r="L14" s="693"/>
    </row>
    <row r="15" spans="1:12" ht="11.25" customHeight="1">
      <c r="A15" s="16" t="s">
        <v>55</v>
      </c>
      <c r="B15" s="92">
        <v>36</v>
      </c>
      <c r="C15" s="92">
        <v>39</v>
      </c>
      <c r="D15" s="92">
        <v>2</v>
      </c>
      <c r="E15" s="92">
        <v>4</v>
      </c>
      <c r="F15" s="503">
        <f t="shared" si="2"/>
        <v>6</v>
      </c>
      <c r="G15" s="265">
        <v>20</v>
      </c>
      <c r="H15" s="92">
        <f t="shared" si="0"/>
        <v>13</v>
      </c>
      <c r="I15" s="92">
        <v>5</v>
      </c>
      <c r="J15" s="92">
        <v>6</v>
      </c>
      <c r="K15" s="100">
        <f t="shared" si="1"/>
        <v>11</v>
      </c>
      <c r="L15" s="693"/>
    </row>
    <row r="16" spans="1:12" ht="11.25" customHeight="1">
      <c r="A16" s="16" t="s">
        <v>228</v>
      </c>
      <c r="B16" s="92">
        <v>4007</v>
      </c>
      <c r="C16" s="92">
        <v>955</v>
      </c>
      <c r="D16" s="92">
        <v>145</v>
      </c>
      <c r="E16" s="92">
        <v>278</v>
      </c>
      <c r="F16" s="503">
        <f t="shared" si="2"/>
        <v>423</v>
      </c>
      <c r="G16" s="265">
        <v>287</v>
      </c>
      <c r="H16" s="92">
        <f t="shared" si="0"/>
        <v>245</v>
      </c>
      <c r="I16" s="92">
        <v>212</v>
      </c>
      <c r="J16" s="92">
        <v>219</v>
      </c>
      <c r="K16" s="100">
        <f t="shared" si="1"/>
        <v>431</v>
      </c>
      <c r="L16" s="693"/>
    </row>
    <row r="17" spans="1:12" ht="11.25" customHeight="1">
      <c r="A17" s="16" t="s">
        <v>56</v>
      </c>
      <c r="B17" s="92">
        <v>297</v>
      </c>
      <c r="C17" s="92">
        <v>385</v>
      </c>
      <c r="D17" s="92">
        <v>76</v>
      </c>
      <c r="E17" s="92">
        <v>89</v>
      </c>
      <c r="F17" s="503">
        <f t="shared" si="2"/>
        <v>165</v>
      </c>
      <c r="G17" s="265">
        <v>112</v>
      </c>
      <c r="H17" s="92">
        <f t="shared" si="0"/>
        <v>108</v>
      </c>
      <c r="I17" s="92">
        <v>91</v>
      </c>
      <c r="J17" s="92">
        <v>70</v>
      </c>
      <c r="K17" s="100">
        <f t="shared" si="1"/>
        <v>161</v>
      </c>
      <c r="L17" s="693"/>
    </row>
    <row r="18" spans="1:12" ht="11.25" customHeight="1">
      <c r="A18" s="16" t="s">
        <v>168</v>
      </c>
      <c r="B18" s="43">
        <v>242</v>
      </c>
      <c r="C18" s="43">
        <v>385</v>
      </c>
      <c r="D18" s="92">
        <v>25</v>
      </c>
      <c r="E18" s="92">
        <v>103</v>
      </c>
      <c r="F18" s="503">
        <f t="shared" si="2"/>
        <v>128</v>
      </c>
      <c r="G18" s="612">
        <v>128</v>
      </c>
      <c r="H18" s="92">
        <f t="shared" si="0"/>
        <v>129</v>
      </c>
      <c r="I18" s="92">
        <v>127</v>
      </c>
      <c r="J18" s="92">
        <v>38</v>
      </c>
      <c r="K18" s="100">
        <f t="shared" si="1"/>
        <v>165</v>
      </c>
      <c r="L18" s="693"/>
    </row>
    <row r="19" spans="1:12" ht="11.25" customHeight="1">
      <c r="A19" s="16" t="s">
        <v>57</v>
      </c>
      <c r="B19" s="92">
        <v>2950</v>
      </c>
      <c r="C19" s="92">
        <v>3321</v>
      </c>
      <c r="D19" s="92">
        <v>614</v>
      </c>
      <c r="E19" s="92">
        <v>897</v>
      </c>
      <c r="F19" s="503">
        <f t="shared" si="2"/>
        <v>1511</v>
      </c>
      <c r="G19" s="265">
        <v>782</v>
      </c>
      <c r="H19" s="92">
        <f t="shared" si="0"/>
        <v>1028</v>
      </c>
      <c r="I19" s="92">
        <v>662</v>
      </c>
      <c r="J19" s="92">
        <v>891</v>
      </c>
      <c r="K19" s="100">
        <f t="shared" si="1"/>
        <v>1553</v>
      </c>
      <c r="L19" s="693"/>
    </row>
    <row r="20" spans="1:12" ht="11.25" customHeight="1">
      <c r="A20" s="16" t="s">
        <v>58</v>
      </c>
      <c r="B20" s="92">
        <v>667</v>
      </c>
      <c r="C20" s="92">
        <v>656</v>
      </c>
      <c r="D20" s="92">
        <v>136</v>
      </c>
      <c r="E20" s="92">
        <v>140</v>
      </c>
      <c r="F20" s="503">
        <f t="shared" si="2"/>
        <v>276</v>
      </c>
      <c r="G20" s="265">
        <v>204</v>
      </c>
      <c r="H20" s="92">
        <f t="shared" si="0"/>
        <v>176</v>
      </c>
      <c r="I20" s="92">
        <v>129</v>
      </c>
      <c r="J20" s="92">
        <v>354</v>
      </c>
      <c r="K20" s="100">
        <f t="shared" si="1"/>
        <v>483</v>
      </c>
      <c r="L20" s="693"/>
    </row>
    <row r="21" spans="1:12" ht="11.25" customHeight="1">
      <c r="A21" s="16" t="s">
        <v>255</v>
      </c>
      <c r="B21" s="353">
        <v>102</v>
      </c>
      <c r="C21" s="92">
        <v>153</v>
      </c>
      <c r="D21" s="92">
        <v>41</v>
      </c>
      <c r="E21" s="92">
        <v>26</v>
      </c>
      <c r="F21" s="503">
        <f t="shared" si="2"/>
        <v>67</v>
      </c>
      <c r="G21" s="265">
        <v>39</v>
      </c>
      <c r="H21" s="92">
        <f t="shared" si="0"/>
        <v>47</v>
      </c>
      <c r="I21" s="92">
        <v>33</v>
      </c>
      <c r="J21" s="92">
        <v>47</v>
      </c>
      <c r="K21" s="100">
        <f t="shared" si="1"/>
        <v>80</v>
      </c>
      <c r="L21" s="693"/>
    </row>
    <row r="22" spans="1:12" ht="11.25" customHeight="1">
      <c r="A22" s="16" t="s">
        <v>59</v>
      </c>
      <c r="B22" s="92">
        <v>149</v>
      </c>
      <c r="C22" s="92">
        <v>207</v>
      </c>
      <c r="D22" s="92">
        <v>49</v>
      </c>
      <c r="E22" s="92">
        <v>48</v>
      </c>
      <c r="F22" s="503">
        <f t="shared" si="2"/>
        <v>97</v>
      </c>
      <c r="G22" s="265">
        <v>23</v>
      </c>
      <c r="H22" s="92">
        <f t="shared" si="0"/>
        <v>87</v>
      </c>
      <c r="I22" s="92">
        <v>155</v>
      </c>
      <c r="J22" s="92">
        <v>48</v>
      </c>
      <c r="K22" s="100">
        <f t="shared" si="1"/>
        <v>203</v>
      </c>
      <c r="L22" s="693"/>
    </row>
    <row r="23" spans="1:12" ht="11.25" customHeight="1">
      <c r="A23" s="16" t="s">
        <v>71</v>
      </c>
      <c r="B23" s="92">
        <v>36</v>
      </c>
      <c r="C23" s="92">
        <v>12</v>
      </c>
      <c r="D23" s="92">
        <v>1</v>
      </c>
      <c r="E23" s="92">
        <v>2</v>
      </c>
      <c r="F23" s="503">
        <f t="shared" si="2"/>
        <v>3</v>
      </c>
      <c r="G23" s="612">
        <v>4</v>
      </c>
      <c r="H23" s="92">
        <f t="shared" si="0"/>
        <v>5</v>
      </c>
      <c r="I23" s="92">
        <v>1</v>
      </c>
      <c r="J23" s="92">
        <v>1</v>
      </c>
      <c r="K23" s="100">
        <f t="shared" si="1"/>
        <v>2</v>
      </c>
      <c r="L23" s="693"/>
    </row>
    <row r="24" spans="1:12" ht="11.25" customHeight="1">
      <c r="A24" s="16" t="s">
        <v>61</v>
      </c>
      <c r="B24" s="92">
        <v>2325</v>
      </c>
      <c r="C24" s="92">
        <v>3136</v>
      </c>
      <c r="D24" s="92">
        <v>542</v>
      </c>
      <c r="E24" s="92">
        <v>759</v>
      </c>
      <c r="F24" s="503">
        <f t="shared" si="2"/>
        <v>1301</v>
      </c>
      <c r="G24" s="265">
        <v>930</v>
      </c>
      <c r="H24" s="92">
        <f t="shared" si="0"/>
        <v>905</v>
      </c>
      <c r="I24" s="92">
        <v>1402</v>
      </c>
      <c r="J24" s="92">
        <v>911</v>
      </c>
      <c r="K24" s="100">
        <f t="shared" si="1"/>
        <v>2313</v>
      </c>
      <c r="L24" s="693"/>
    </row>
    <row r="25" spans="1:12" ht="11.25" customHeight="1">
      <c r="A25" s="16" t="s">
        <v>62</v>
      </c>
      <c r="B25" s="92">
        <v>199</v>
      </c>
      <c r="C25" s="92">
        <v>296</v>
      </c>
      <c r="D25" s="92">
        <v>85</v>
      </c>
      <c r="E25" s="92">
        <v>96</v>
      </c>
      <c r="F25" s="503">
        <f t="shared" si="2"/>
        <v>181</v>
      </c>
      <c r="G25" s="265">
        <v>70</v>
      </c>
      <c r="H25" s="92">
        <f t="shared" si="0"/>
        <v>45</v>
      </c>
      <c r="I25" s="92">
        <v>35</v>
      </c>
      <c r="J25" s="92">
        <v>51</v>
      </c>
      <c r="K25" s="100">
        <f t="shared" si="1"/>
        <v>86</v>
      </c>
      <c r="L25" s="693"/>
    </row>
    <row r="26" spans="1:12" ht="11.25" customHeight="1">
      <c r="A26" s="16" t="s">
        <v>169</v>
      </c>
      <c r="B26" s="43">
        <v>1296</v>
      </c>
      <c r="C26" s="43">
        <v>2011</v>
      </c>
      <c r="D26" s="92">
        <v>265</v>
      </c>
      <c r="E26" s="92">
        <v>374</v>
      </c>
      <c r="F26" s="503">
        <f t="shared" si="2"/>
        <v>639</v>
      </c>
      <c r="G26" s="265">
        <v>803</v>
      </c>
      <c r="H26" s="92">
        <f t="shared" si="0"/>
        <v>569</v>
      </c>
      <c r="I26" s="92">
        <v>335</v>
      </c>
      <c r="J26" s="92">
        <v>377</v>
      </c>
      <c r="K26" s="100">
        <f t="shared" si="1"/>
        <v>712</v>
      </c>
      <c r="L26" s="693"/>
    </row>
    <row r="27" spans="1:12" ht="11.25" customHeight="1">
      <c r="A27" s="16" t="s">
        <v>170</v>
      </c>
      <c r="B27" s="43">
        <v>282</v>
      </c>
      <c r="C27" s="43">
        <v>567</v>
      </c>
      <c r="D27" s="92">
        <v>81</v>
      </c>
      <c r="E27" s="92">
        <v>112</v>
      </c>
      <c r="F27" s="503">
        <f t="shared" si="2"/>
        <v>193</v>
      </c>
      <c r="G27" s="265">
        <v>222</v>
      </c>
      <c r="H27" s="92">
        <f t="shared" si="0"/>
        <v>152</v>
      </c>
      <c r="I27" s="92">
        <v>351</v>
      </c>
      <c r="J27" s="92">
        <v>143</v>
      </c>
      <c r="K27" s="100">
        <f t="shared" si="1"/>
        <v>494</v>
      </c>
      <c r="L27" s="693"/>
    </row>
    <row r="28" spans="1:12" ht="11.25" customHeight="1">
      <c r="A28" s="16" t="s">
        <v>63</v>
      </c>
      <c r="B28" s="92">
        <v>2894</v>
      </c>
      <c r="C28" s="92">
        <v>3622</v>
      </c>
      <c r="D28" s="92">
        <v>761</v>
      </c>
      <c r="E28" s="92">
        <v>1066</v>
      </c>
      <c r="F28" s="503">
        <f t="shared" si="2"/>
        <v>1827</v>
      </c>
      <c r="G28" s="265">
        <v>781</v>
      </c>
      <c r="H28" s="92">
        <f t="shared" si="0"/>
        <v>1014</v>
      </c>
      <c r="I28" s="92">
        <v>654</v>
      </c>
      <c r="J28" s="92">
        <v>655</v>
      </c>
      <c r="K28" s="100">
        <f t="shared" si="1"/>
        <v>1309</v>
      </c>
      <c r="L28" s="693"/>
    </row>
    <row r="29" spans="1:12" ht="11.25" customHeight="1">
      <c r="A29" s="16" t="s">
        <v>78</v>
      </c>
      <c r="B29" s="92">
        <f>B8-SUM(B9:B28)</f>
        <v>288</v>
      </c>
      <c r="C29" s="92">
        <f>C8-SUM(C9:C28)</f>
        <v>464</v>
      </c>
      <c r="D29" s="92">
        <f>D8-SUM(D9:D28)</f>
        <v>80</v>
      </c>
      <c r="E29" s="92">
        <f>E8-SUM(E9:E28)</f>
        <v>127</v>
      </c>
      <c r="F29" s="503">
        <f aca="true" t="shared" si="3" ref="F29:F41">SUM(D29:E29)</f>
        <v>207</v>
      </c>
      <c r="G29" s="347">
        <f>G8-SUM(G9:G28)</f>
        <v>104</v>
      </c>
      <c r="H29" s="343">
        <f t="shared" si="0"/>
        <v>153</v>
      </c>
      <c r="I29" s="343">
        <f>I8-SUM(I9:I28)</f>
        <v>95</v>
      </c>
      <c r="J29" s="343">
        <f>J8-SUM(J9:J28)</f>
        <v>73</v>
      </c>
      <c r="K29" s="503">
        <f t="shared" si="1"/>
        <v>168</v>
      </c>
      <c r="L29" s="693"/>
    </row>
    <row r="30" spans="1:12" ht="12.75" customHeight="1">
      <c r="A30" s="22" t="s">
        <v>162</v>
      </c>
      <c r="B30" s="235">
        <v>52721</v>
      </c>
      <c r="C30" s="235">
        <v>62069</v>
      </c>
      <c r="D30" s="235">
        <v>12858</v>
      </c>
      <c r="E30" s="235">
        <v>15046</v>
      </c>
      <c r="F30" s="514">
        <f t="shared" si="3"/>
        <v>27904</v>
      </c>
      <c r="G30" s="540">
        <v>16918</v>
      </c>
      <c r="H30" s="235">
        <f t="shared" si="0"/>
        <v>17247</v>
      </c>
      <c r="I30" s="235">
        <v>16146</v>
      </c>
      <c r="J30" s="235">
        <v>18144</v>
      </c>
      <c r="K30" s="235">
        <f t="shared" si="1"/>
        <v>34290</v>
      </c>
      <c r="L30" s="693"/>
    </row>
    <row r="31" spans="1:12" ht="11.25" customHeight="1">
      <c r="A31" s="16" t="s">
        <v>171</v>
      </c>
      <c r="B31" s="43">
        <v>1349</v>
      </c>
      <c r="C31" s="613">
        <v>6</v>
      </c>
      <c r="D31" s="614">
        <v>1</v>
      </c>
      <c r="E31" s="614">
        <v>1</v>
      </c>
      <c r="F31" s="503">
        <f t="shared" si="3"/>
        <v>2</v>
      </c>
      <c r="G31" s="615">
        <v>4</v>
      </c>
      <c r="H31" s="214">
        <f t="shared" si="0"/>
        <v>0</v>
      </c>
      <c r="I31" s="214">
        <v>0</v>
      </c>
      <c r="J31" s="92">
        <v>4</v>
      </c>
      <c r="K31" s="100">
        <f t="shared" si="1"/>
        <v>4</v>
      </c>
      <c r="L31" s="693"/>
    </row>
    <row r="32" spans="1:12" ht="11.25" customHeight="1">
      <c r="A32" s="16" t="s">
        <v>172</v>
      </c>
      <c r="B32" s="43">
        <v>9988</v>
      </c>
      <c r="C32" s="43">
        <v>13768</v>
      </c>
      <c r="D32" s="92">
        <v>2354</v>
      </c>
      <c r="E32" s="92">
        <v>3170</v>
      </c>
      <c r="F32" s="503">
        <f t="shared" si="3"/>
        <v>5524</v>
      </c>
      <c r="G32" s="265">
        <v>4018</v>
      </c>
      <c r="H32" s="92">
        <f t="shared" si="0"/>
        <v>4226</v>
      </c>
      <c r="I32" s="92">
        <v>2869</v>
      </c>
      <c r="J32" s="92">
        <v>3563</v>
      </c>
      <c r="K32" s="100">
        <f t="shared" si="1"/>
        <v>6432</v>
      </c>
      <c r="L32" s="693"/>
    </row>
    <row r="33" spans="1:12" ht="15" customHeight="1">
      <c r="A33" s="16" t="s">
        <v>269</v>
      </c>
      <c r="B33" s="92">
        <v>597</v>
      </c>
      <c r="C33" s="92">
        <v>582</v>
      </c>
      <c r="D33" s="92">
        <v>114</v>
      </c>
      <c r="E33" s="92">
        <v>167</v>
      </c>
      <c r="F33" s="503">
        <f t="shared" si="3"/>
        <v>281</v>
      </c>
      <c r="G33" s="265">
        <v>143</v>
      </c>
      <c r="H33" s="92">
        <f t="shared" si="0"/>
        <v>158</v>
      </c>
      <c r="I33" s="92">
        <v>113</v>
      </c>
      <c r="J33" s="92">
        <v>120</v>
      </c>
      <c r="K33" s="100">
        <f t="shared" si="1"/>
        <v>233</v>
      </c>
      <c r="L33" s="693"/>
    </row>
    <row r="34" spans="1:12" ht="11.25" customHeight="1">
      <c r="A34" s="16" t="s">
        <v>66</v>
      </c>
      <c r="B34" s="92">
        <v>15687</v>
      </c>
      <c r="C34" s="92">
        <v>25633</v>
      </c>
      <c r="D34" s="92">
        <v>5718</v>
      </c>
      <c r="E34" s="92">
        <v>6542</v>
      </c>
      <c r="F34" s="503">
        <f t="shared" si="3"/>
        <v>12260</v>
      </c>
      <c r="G34" s="265">
        <v>7068</v>
      </c>
      <c r="H34" s="92">
        <f t="shared" si="0"/>
        <v>6305</v>
      </c>
      <c r="I34" s="92">
        <v>7879</v>
      </c>
      <c r="J34" s="92">
        <v>8997</v>
      </c>
      <c r="K34" s="100">
        <f t="shared" si="1"/>
        <v>16876</v>
      </c>
      <c r="L34" s="693"/>
    </row>
    <row r="35" spans="1:12" ht="11.25" customHeight="1">
      <c r="A35" s="16" t="s">
        <v>173</v>
      </c>
      <c r="B35" s="43">
        <v>2346</v>
      </c>
      <c r="C35" s="43">
        <v>2799</v>
      </c>
      <c r="D35" s="92">
        <v>556</v>
      </c>
      <c r="E35" s="92">
        <v>757</v>
      </c>
      <c r="F35" s="503">
        <f t="shared" si="3"/>
        <v>1313</v>
      </c>
      <c r="G35" s="265">
        <v>762</v>
      </c>
      <c r="H35" s="92">
        <f t="shared" si="0"/>
        <v>724</v>
      </c>
      <c r="I35" s="92">
        <v>689</v>
      </c>
      <c r="J35" s="92">
        <v>646</v>
      </c>
      <c r="K35" s="100">
        <f t="shared" si="1"/>
        <v>1335</v>
      </c>
      <c r="L35" s="693"/>
    </row>
    <row r="36" spans="1:12" ht="11.25" customHeight="1">
      <c r="A36" s="16" t="s">
        <v>232</v>
      </c>
      <c r="B36" s="43">
        <v>75</v>
      </c>
      <c r="C36" s="43">
        <v>89</v>
      </c>
      <c r="D36" s="92">
        <v>6</v>
      </c>
      <c r="E36" s="92">
        <v>18</v>
      </c>
      <c r="F36" s="503">
        <f t="shared" si="3"/>
        <v>24</v>
      </c>
      <c r="G36" s="265">
        <v>34</v>
      </c>
      <c r="H36" s="92">
        <f t="shared" si="0"/>
        <v>31</v>
      </c>
      <c r="I36" s="92">
        <v>16</v>
      </c>
      <c r="J36" s="92">
        <v>14</v>
      </c>
      <c r="K36" s="100">
        <f t="shared" si="1"/>
        <v>30</v>
      </c>
      <c r="L36" s="693"/>
    </row>
    <row r="37" spans="1:12" ht="11.25" customHeight="1">
      <c r="A37" s="16" t="s">
        <v>174</v>
      </c>
      <c r="B37" s="43">
        <v>3254</v>
      </c>
      <c r="C37" s="43">
        <v>4334</v>
      </c>
      <c r="D37" s="92">
        <v>905</v>
      </c>
      <c r="E37" s="92">
        <v>925</v>
      </c>
      <c r="F37" s="503">
        <f t="shared" si="3"/>
        <v>1830</v>
      </c>
      <c r="G37" s="265">
        <v>1163</v>
      </c>
      <c r="H37" s="92">
        <f t="shared" si="0"/>
        <v>1341</v>
      </c>
      <c r="I37" s="92">
        <v>1019</v>
      </c>
      <c r="J37" s="92">
        <v>1103</v>
      </c>
      <c r="K37" s="100">
        <f t="shared" si="1"/>
        <v>2122</v>
      </c>
      <c r="L37" s="693"/>
    </row>
    <row r="38" spans="1:12" ht="11.25" customHeight="1">
      <c r="A38" s="16" t="s">
        <v>426</v>
      </c>
      <c r="B38" s="43">
        <v>37</v>
      </c>
      <c r="C38" s="609">
        <v>71</v>
      </c>
      <c r="D38" s="601">
        <v>18</v>
      </c>
      <c r="E38" s="610">
        <v>11</v>
      </c>
      <c r="F38" s="611">
        <f t="shared" si="3"/>
        <v>29</v>
      </c>
      <c r="G38" s="265">
        <v>19</v>
      </c>
      <c r="H38" s="92">
        <f t="shared" si="0"/>
        <v>23</v>
      </c>
      <c r="I38" s="92">
        <v>16</v>
      </c>
      <c r="J38" s="92">
        <v>14</v>
      </c>
      <c r="K38" s="100">
        <f t="shared" si="1"/>
        <v>30</v>
      </c>
      <c r="L38" s="693"/>
    </row>
    <row r="39" spans="1:12" ht="11.25" customHeight="1">
      <c r="A39" s="16" t="s">
        <v>175</v>
      </c>
      <c r="B39" s="43">
        <v>1081</v>
      </c>
      <c r="C39" s="43">
        <v>1663</v>
      </c>
      <c r="D39" s="92">
        <v>423</v>
      </c>
      <c r="E39" s="353">
        <v>409</v>
      </c>
      <c r="F39" s="503">
        <f t="shared" si="3"/>
        <v>832</v>
      </c>
      <c r="G39" s="265">
        <v>465</v>
      </c>
      <c r="H39" s="92">
        <f t="shared" si="0"/>
        <v>366</v>
      </c>
      <c r="I39" s="92">
        <v>486</v>
      </c>
      <c r="J39" s="92">
        <v>323</v>
      </c>
      <c r="K39" s="100">
        <f t="shared" si="1"/>
        <v>809</v>
      </c>
      <c r="L39" s="693"/>
    </row>
    <row r="40" spans="1:12" ht="11.25" customHeight="1">
      <c r="A40" s="16" t="s">
        <v>68</v>
      </c>
      <c r="B40" s="43">
        <v>2978</v>
      </c>
      <c r="C40" s="43">
        <v>3116</v>
      </c>
      <c r="D40" s="353">
        <v>776</v>
      </c>
      <c r="E40" s="353">
        <v>686</v>
      </c>
      <c r="F40" s="503">
        <f t="shared" si="3"/>
        <v>1462</v>
      </c>
      <c r="G40" s="612">
        <v>797</v>
      </c>
      <c r="H40" s="314">
        <f t="shared" si="0"/>
        <v>857</v>
      </c>
      <c r="I40" s="314">
        <v>733</v>
      </c>
      <c r="J40" s="314">
        <v>826</v>
      </c>
      <c r="K40" s="516">
        <f t="shared" si="1"/>
        <v>1559</v>
      </c>
      <c r="L40" s="693"/>
    </row>
    <row r="41" spans="1:12" ht="11.25" customHeight="1">
      <c r="A41" s="17" t="s">
        <v>70</v>
      </c>
      <c r="B41" s="348">
        <v>1239</v>
      </c>
      <c r="C41" s="348">
        <v>1208</v>
      </c>
      <c r="D41" s="348">
        <v>287</v>
      </c>
      <c r="E41" s="348">
        <v>318</v>
      </c>
      <c r="F41" s="515">
        <f t="shared" si="3"/>
        <v>605</v>
      </c>
      <c r="G41" s="616">
        <v>356</v>
      </c>
      <c r="H41" s="348">
        <f t="shared" si="0"/>
        <v>247</v>
      </c>
      <c r="I41" s="348">
        <v>352</v>
      </c>
      <c r="J41" s="348">
        <v>370</v>
      </c>
      <c r="K41" s="102">
        <f t="shared" si="1"/>
        <v>722</v>
      </c>
      <c r="L41" s="693"/>
    </row>
    <row r="42" spans="1:10" ht="16.5" customHeight="1">
      <c r="A42" s="264" t="s">
        <v>268</v>
      </c>
      <c r="B42" s="147"/>
      <c r="C42" s="147"/>
      <c r="D42" s="21"/>
      <c r="E42" s="337"/>
      <c r="F42" s="337"/>
      <c r="G42" s="21"/>
      <c r="H42" s="21"/>
      <c r="I42" s="21"/>
      <c r="J42" s="21"/>
    </row>
    <row r="43" spans="1:10" ht="16.5" customHeight="1">
      <c r="A43" s="264" t="s">
        <v>253</v>
      </c>
      <c r="B43" s="147"/>
      <c r="C43" s="147"/>
      <c r="D43" s="21"/>
      <c r="E43" s="337"/>
      <c r="F43" s="337"/>
      <c r="G43" s="21"/>
      <c r="H43" s="21"/>
      <c r="I43" s="21"/>
      <c r="J43" s="21"/>
    </row>
    <row r="44" spans="1:10" ht="15.75">
      <c r="A44" s="57" t="s">
        <v>275</v>
      </c>
      <c r="D44" s="21"/>
      <c r="E44" s="337"/>
      <c r="F44" s="337"/>
      <c r="G44" s="21"/>
      <c r="H44" s="21"/>
      <c r="I44" s="21"/>
      <c r="J44" s="21"/>
    </row>
    <row r="45" spans="4:10" ht="12.75">
      <c r="D45" s="21"/>
      <c r="E45" s="337"/>
      <c r="F45" s="337"/>
      <c r="G45" s="21"/>
      <c r="H45" s="21"/>
      <c r="I45" s="21"/>
      <c r="J45" s="21"/>
    </row>
    <row r="46" spans="4:10" ht="12.75">
      <c r="D46" s="21"/>
      <c r="E46" s="337"/>
      <c r="F46" s="337"/>
      <c r="G46" s="21"/>
      <c r="H46" s="21"/>
      <c r="I46" s="21"/>
      <c r="J46" s="21"/>
    </row>
    <row r="47" spans="4:10" ht="12.75">
      <c r="D47" s="21"/>
      <c r="E47" s="337"/>
      <c r="F47" s="337"/>
      <c r="G47" s="21"/>
      <c r="H47" s="21"/>
      <c r="I47" s="21"/>
      <c r="J47" s="21"/>
    </row>
  </sheetData>
  <sheetProtection/>
  <mergeCells count="6">
    <mergeCell ref="L1:L41"/>
    <mergeCell ref="A5:A6"/>
    <mergeCell ref="B5:B6"/>
    <mergeCell ref="D5:H5"/>
    <mergeCell ref="C5:C6"/>
    <mergeCell ref="I5:K5"/>
  </mergeCells>
  <printOptions/>
  <pageMargins left="0.52" right="0" top="0.49" bottom="0.25" header="0.87" footer="0.37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39.00390625" style="21" customWidth="1"/>
    <col min="2" max="3" width="9.7109375" style="21" customWidth="1"/>
    <col min="4" max="11" width="9.7109375" style="1" customWidth="1"/>
    <col min="12" max="12" width="2.57421875" style="21" customWidth="1"/>
    <col min="13" max="13" width="0.13671875" style="21" customWidth="1"/>
    <col min="14" max="16384" width="9.140625" style="21" customWidth="1"/>
  </cols>
  <sheetData>
    <row r="1" spans="1:12" ht="18.75" customHeight="1">
      <c r="A1" s="34" t="s">
        <v>393</v>
      </c>
      <c r="B1" s="3"/>
      <c r="C1" s="3"/>
      <c r="D1" s="78"/>
      <c r="E1" s="78"/>
      <c r="F1" s="78"/>
      <c r="G1" s="78"/>
      <c r="H1" s="78"/>
      <c r="I1" s="78"/>
      <c r="J1" s="78"/>
      <c r="K1" s="78"/>
      <c r="L1" s="696" t="s">
        <v>291</v>
      </c>
    </row>
    <row r="2" spans="1:12" ht="13.5" customHeight="1">
      <c r="A2" s="4"/>
      <c r="B2" s="3"/>
      <c r="C2" s="3"/>
      <c r="E2" s="58"/>
      <c r="F2" s="58"/>
      <c r="G2" s="58"/>
      <c r="I2" s="58"/>
      <c r="J2" s="58"/>
      <c r="K2" s="459" t="s">
        <v>33</v>
      </c>
      <c r="L2" s="696"/>
    </row>
    <row r="3" spans="1:12" ht="7.5" customHeight="1">
      <c r="A3" s="12"/>
      <c r="B3" s="3"/>
      <c r="C3" s="3"/>
      <c r="D3" s="160"/>
      <c r="E3" s="160"/>
      <c r="F3" s="160"/>
      <c r="G3" s="160"/>
      <c r="H3" s="160"/>
      <c r="I3" s="160"/>
      <c r="J3" s="160"/>
      <c r="K3" s="160"/>
      <c r="L3" s="696"/>
    </row>
    <row r="4" spans="1:12" ht="14.25" customHeight="1">
      <c r="A4" s="694" t="s">
        <v>37</v>
      </c>
      <c r="B4" s="659">
        <v>2006</v>
      </c>
      <c r="C4" s="659" t="s">
        <v>418</v>
      </c>
      <c r="D4" s="661" t="s">
        <v>418</v>
      </c>
      <c r="E4" s="662"/>
      <c r="F4" s="662"/>
      <c r="G4" s="662"/>
      <c r="H4" s="663"/>
      <c r="I4" s="661" t="s">
        <v>378</v>
      </c>
      <c r="J4" s="662"/>
      <c r="K4" s="663"/>
      <c r="L4" s="696"/>
    </row>
    <row r="5" spans="1:12" ht="14.25" customHeight="1">
      <c r="A5" s="695"/>
      <c r="B5" s="682"/>
      <c r="C5" s="682"/>
      <c r="D5" s="41" t="s">
        <v>150</v>
      </c>
      <c r="E5" s="41" t="s">
        <v>152</v>
      </c>
      <c r="F5" s="485" t="s">
        <v>414</v>
      </c>
      <c r="G5" s="41" t="s">
        <v>155</v>
      </c>
      <c r="H5" s="41" t="s">
        <v>194</v>
      </c>
      <c r="I5" s="41" t="s">
        <v>150</v>
      </c>
      <c r="J5" s="517" t="s">
        <v>152</v>
      </c>
      <c r="K5" s="388" t="s">
        <v>414</v>
      </c>
      <c r="L5" s="696"/>
    </row>
    <row r="6" spans="1:12" ht="12" customHeight="1">
      <c r="A6" s="84" t="s">
        <v>167</v>
      </c>
      <c r="B6" s="85"/>
      <c r="C6" s="85"/>
      <c r="D6" s="188"/>
      <c r="E6" s="188"/>
      <c r="F6" s="161"/>
      <c r="G6" s="161"/>
      <c r="H6" s="161"/>
      <c r="I6" s="188"/>
      <c r="J6" s="518"/>
      <c r="K6" s="518"/>
      <c r="L6" s="696"/>
    </row>
    <row r="7" spans="1:12" ht="12" customHeight="1">
      <c r="A7" s="16" t="s">
        <v>176</v>
      </c>
      <c r="B7" s="92">
        <v>774</v>
      </c>
      <c r="C7" s="92">
        <v>150</v>
      </c>
      <c r="D7" s="92">
        <v>68</v>
      </c>
      <c r="E7" s="92">
        <v>33</v>
      </c>
      <c r="F7" s="100">
        <f aca="true" t="shared" si="0" ref="F7:F41">SUM(D7:E7)</f>
        <v>101</v>
      </c>
      <c r="G7" s="92">
        <v>25</v>
      </c>
      <c r="H7" s="92">
        <f>C7-SUM(F7:G7)</f>
        <v>24</v>
      </c>
      <c r="I7" s="92">
        <v>92</v>
      </c>
      <c r="J7" s="92">
        <v>192</v>
      </c>
      <c r="K7" s="100">
        <f>SUM(I7:J7)</f>
        <v>284</v>
      </c>
      <c r="L7" s="696"/>
    </row>
    <row r="8" spans="1:12" ht="12" customHeight="1">
      <c r="A8" s="16" t="s">
        <v>177</v>
      </c>
      <c r="B8" s="92">
        <v>4000</v>
      </c>
      <c r="C8" s="92">
        <v>1346</v>
      </c>
      <c r="D8" s="92">
        <v>288</v>
      </c>
      <c r="E8" s="92">
        <v>168</v>
      </c>
      <c r="F8" s="100">
        <f t="shared" si="0"/>
        <v>456</v>
      </c>
      <c r="G8" s="92">
        <v>365</v>
      </c>
      <c r="H8" s="92">
        <f aca="true" t="shared" si="1" ref="H8:H41">C8-SUM(F8:G8)</f>
        <v>525</v>
      </c>
      <c r="I8" s="92">
        <v>316</v>
      </c>
      <c r="J8" s="92">
        <v>254</v>
      </c>
      <c r="K8" s="100">
        <f aca="true" t="shared" si="2" ref="K8:K41">SUM(I8:J8)</f>
        <v>570</v>
      </c>
      <c r="L8" s="696"/>
    </row>
    <row r="9" spans="1:12" ht="12" customHeight="1">
      <c r="A9" s="16" t="s">
        <v>72</v>
      </c>
      <c r="B9" s="92">
        <v>1103</v>
      </c>
      <c r="C9" s="92">
        <v>1333</v>
      </c>
      <c r="D9" s="92">
        <v>254</v>
      </c>
      <c r="E9" s="92">
        <v>385</v>
      </c>
      <c r="F9" s="100">
        <f t="shared" si="0"/>
        <v>639</v>
      </c>
      <c r="G9" s="92">
        <v>359</v>
      </c>
      <c r="H9" s="92">
        <f t="shared" si="1"/>
        <v>335</v>
      </c>
      <c r="I9" s="92">
        <v>259</v>
      </c>
      <c r="J9" s="92">
        <v>236</v>
      </c>
      <c r="K9" s="100">
        <f t="shared" si="2"/>
        <v>495</v>
      </c>
      <c r="L9" s="696"/>
    </row>
    <row r="10" spans="1:12" ht="12" customHeight="1">
      <c r="A10" s="16" t="s">
        <v>73</v>
      </c>
      <c r="B10" s="92">
        <v>78</v>
      </c>
      <c r="C10" s="92">
        <v>78</v>
      </c>
      <c r="D10" s="92">
        <v>19</v>
      </c>
      <c r="E10" s="92">
        <v>17</v>
      </c>
      <c r="F10" s="100">
        <f t="shared" si="0"/>
        <v>36</v>
      </c>
      <c r="G10" s="92">
        <v>23</v>
      </c>
      <c r="H10" s="92">
        <f t="shared" si="1"/>
        <v>19</v>
      </c>
      <c r="I10" s="92">
        <v>22</v>
      </c>
      <c r="J10" s="92">
        <v>9</v>
      </c>
      <c r="K10" s="100">
        <f t="shared" si="2"/>
        <v>31</v>
      </c>
      <c r="L10" s="696"/>
    </row>
    <row r="11" spans="1:12" ht="12" customHeight="1">
      <c r="A11" s="16" t="s">
        <v>178</v>
      </c>
      <c r="B11" s="92">
        <v>1677</v>
      </c>
      <c r="C11" s="92">
        <v>2147</v>
      </c>
      <c r="D11" s="92">
        <v>471</v>
      </c>
      <c r="E11" s="92">
        <v>461</v>
      </c>
      <c r="F11" s="100">
        <f t="shared" si="0"/>
        <v>932</v>
      </c>
      <c r="G11" s="92">
        <v>513</v>
      </c>
      <c r="H11" s="92">
        <f t="shared" si="1"/>
        <v>702</v>
      </c>
      <c r="I11" s="92">
        <v>705</v>
      </c>
      <c r="J11" s="92">
        <v>765</v>
      </c>
      <c r="K11" s="100">
        <f t="shared" si="2"/>
        <v>1470</v>
      </c>
      <c r="L11" s="696"/>
    </row>
    <row r="12" spans="1:12" ht="12" customHeight="1">
      <c r="A12" s="16" t="s">
        <v>179</v>
      </c>
      <c r="B12" s="92">
        <v>3309</v>
      </c>
      <c r="C12" s="92">
        <v>1482</v>
      </c>
      <c r="D12" s="92">
        <v>79</v>
      </c>
      <c r="E12" s="92">
        <v>382</v>
      </c>
      <c r="F12" s="100">
        <f t="shared" si="0"/>
        <v>461</v>
      </c>
      <c r="G12" s="92">
        <v>219</v>
      </c>
      <c r="H12" s="92">
        <f t="shared" si="1"/>
        <v>802</v>
      </c>
      <c r="I12" s="92">
        <v>118</v>
      </c>
      <c r="J12" s="92">
        <v>160</v>
      </c>
      <c r="K12" s="100">
        <f t="shared" si="2"/>
        <v>278</v>
      </c>
      <c r="L12" s="696"/>
    </row>
    <row r="13" spans="1:12" ht="12" customHeight="1">
      <c r="A13" s="16" t="s">
        <v>78</v>
      </c>
      <c r="B13" s="349">
        <f>'Table 13'!B30-SUM('Table 13'!B31:B41)-SUM(B7:B12)</f>
        <v>3149</v>
      </c>
      <c r="C13" s="92">
        <f>'Table 13'!C30-SUM('Table 13'!C31:C41)-SUM(C7:C12)</f>
        <v>2264</v>
      </c>
      <c r="D13" s="92">
        <f>'Table 13'!D30-SUM('Table 13'!D31:D41)-SUM(D7:D12)</f>
        <v>521</v>
      </c>
      <c r="E13" s="92">
        <f>'Table 13'!E30-SUM('Table 13'!E31:E41)-SUM(E7:E12)</f>
        <v>596</v>
      </c>
      <c r="F13" s="100">
        <f t="shared" si="0"/>
        <v>1117</v>
      </c>
      <c r="G13" s="92">
        <f>'Table 13'!G30-SUM('Table 13'!G31:G41)-SUM(G7:G12)</f>
        <v>585</v>
      </c>
      <c r="H13" s="92">
        <f t="shared" si="1"/>
        <v>562</v>
      </c>
      <c r="I13" s="92">
        <f>'Table 13'!I30-SUM('Table 13'!I31:I41)-SUM(I7:I12)</f>
        <v>462</v>
      </c>
      <c r="J13" s="92">
        <f>'Table 13'!J30-SUM('Table 13'!J31:J41)-SUM(J7:J12)</f>
        <v>548</v>
      </c>
      <c r="K13" s="100">
        <f t="shared" si="2"/>
        <v>1010</v>
      </c>
      <c r="L13" s="696"/>
    </row>
    <row r="14" spans="1:12" ht="12" customHeight="1">
      <c r="A14" s="22" t="s">
        <v>163</v>
      </c>
      <c r="B14" s="235">
        <v>12881</v>
      </c>
      <c r="C14" s="235">
        <v>13983</v>
      </c>
      <c r="D14" s="235">
        <v>3080</v>
      </c>
      <c r="E14" s="235">
        <v>3379</v>
      </c>
      <c r="F14" s="235">
        <f t="shared" si="0"/>
        <v>6459</v>
      </c>
      <c r="G14" s="235">
        <v>3556</v>
      </c>
      <c r="H14" s="235">
        <f t="shared" si="1"/>
        <v>3968</v>
      </c>
      <c r="I14" s="266">
        <v>3752</v>
      </c>
      <c r="J14" s="266">
        <v>4016</v>
      </c>
      <c r="K14" s="266">
        <f t="shared" si="2"/>
        <v>7768</v>
      </c>
      <c r="L14" s="696"/>
    </row>
    <row r="15" spans="1:12" ht="12" customHeight="1">
      <c r="A15" s="16" t="s">
        <v>180</v>
      </c>
      <c r="B15" s="43">
        <v>36</v>
      </c>
      <c r="C15" s="43">
        <v>170</v>
      </c>
      <c r="D15" s="92">
        <v>12</v>
      </c>
      <c r="E15" s="92">
        <v>12</v>
      </c>
      <c r="F15" s="100">
        <f t="shared" si="0"/>
        <v>24</v>
      </c>
      <c r="G15" s="92">
        <v>88</v>
      </c>
      <c r="H15" s="92">
        <f t="shared" si="1"/>
        <v>58</v>
      </c>
      <c r="I15" s="43">
        <v>34</v>
      </c>
      <c r="J15" s="92">
        <v>56</v>
      </c>
      <c r="K15" s="100">
        <f t="shared" si="2"/>
        <v>90</v>
      </c>
      <c r="L15" s="696"/>
    </row>
    <row r="16" spans="1:12" ht="12" customHeight="1">
      <c r="A16" s="16" t="s">
        <v>222</v>
      </c>
      <c r="B16" s="43">
        <v>886</v>
      </c>
      <c r="C16" s="43">
        <v>862</v>
      </c>
      <c r="D16" s="92">
        <v>351</v>
      </c>
      <c r="E16" s="92">
        <v>166</v>
      </c>
      <c r="F16" s="100">
        <f t="shared" si="0"/>
        <v>517</v>
      </c>
      <c r="G16" s="92">
        <v>182</v>
      </c>
      <c r="H16" s="92">
        <f t="shared" si="1"/>
        <v>163</v>
      </c>
      <c r="I16" s="43">
        <v>228</v>
      </c>
      <c r="J16" s="92">
        <v>173</v>
      </c>
      <c r="K16" s="100">
        <f t="shared" si="2"/>
        <v>401</v>
      </c>
      <c r="L16" s="696"/>
    </row>
    <row r="17" spans="1:12" ht="12" customHeight="1">
      <c r="A17" s="16" t="s">
        <v>67</v>
      </c>
      <c r="B17" s="92">
        <v>420</v>
      </c>
      <c r="C17" s="92">
        <v>402</v>
      </c>
      <c r="D17" s="92">
        <v>47</v>
      </c>
      <c r="E17" s="92">
        <v>44</v>
      </c>
      <c r="F17" s="100">
        <f t="shared" si="0"/>
        <v>91</v>
      </c>
      <c r="G17" s="92">
        <v>93</v>
      </c>
      <c r="H17" s="92">
        <f t="shared" si="1"/>
        <v>218</v>
      </c>
      <c r="I17" s="43">
        <v>192</v>
      </c>
      <c r="J17" s="92">
        <v>282</v>
      </c>
      <c r="K17" s="100">
        <f t="shared" si="2"/>
        <v>474</v>
      </c>
      <c r="L17" s="696"/>
    </row>
    <row r="18" spans="1:12" ht="12" customHeight="1">
      <c r="A18" s="16" t="s">
        <v>244</v>
      </c>
      <c r="B18" s="92">
        <v>478</v>
      </c>
      <c r="C18" s="92">
        <v>553</v>
      </c>
      <c r="D18" s="92">
        <v>111</v>
      </c>
      <c r="E18" s="92">
        <v>143</v>
      </c>
      <c r="F18" s="100">
        <f t="shared" si="0"/>
        <v>254</v>
      </c>
      <c r="G18" s="92">
        <v>144</v>
      </c>
      <c r="H18" s="92">
        <f t="shared" si="1"/>
        <v>155</v>
      </c>
      <c r="I18" s="43">
        <v>123</v>
      </c>
      <c r="J18" s="92">
        <v>121</v>
      </c>
      <c r="K18" s="100">
        <f t="shared" si="2"/>
        <v>244</v>
      </c>
      <c r="L18" s="696"/>
    </row>
    <row r="19" spans="1:12" ht="12" customHeight="1">
      <c r="A19" s="16" t="s">
        <v>181</v>
      </c>
      <c r="B19" s="43">
        <v>87</v>
      </c>
      <c r="C19" s="43">
        <v>128</v>
      </c>
      <c r="D19" s="353">
        <v>18</v>
      </c>
      <c r="E19" s="92">
        <v>71</v>
      </c>
      <c r="F19" s="100">
        <f t="shared" si="0"/>
        <v>89</v>
      </c>
      <c r="G19" s="92">
        <v>34</v>
      </c>
      <c r="H19" s="92">
        <f t="shared" si="1"/>
        <v>5</v>
      </c>
      <c r="I19" s="350">
        <v>0</v>
      </c>
      <c r="J19" s="92">
        <v>37</v>
      </c>
      <c r="K19" s="100">
        <f t="shared" si="2"/>
        <v>37</v>
      </c>
      <c r="L19" s="696"/>
    </row>
    <row r="20" spans="1:12" ht="12" customHeight="1">
      <c r="A20" s="16" t="s">
        <v>182</v>
      </c>
      <c r="B20" s="43">
        <v>145</v>
      </c>
      <c r="C20" s="43">
        <v>185</v>
      </c>
      <c r="D20" s="92">
        <v>75</v>
      </c>
      <c r="E20" s="92">
        <v>43</v>
      </c>
      <c r="F20" s="100">
        <f t="shared" si="0"/>
        <v>118</v>
      </c>
      <c r="G20" s="92">
        <v>29</v>
      </c>
      <c r="H20" s="92">
        <f t="shared" si="1"/>
        <v>38</v>
      </c>
      <c r="I20" s="43">
        <v>77</v>
      </c>
      <c r="J20" s="92">
        <v>58</v>
      </c>
      <c r="K20" s="100">
        <f t="shared" si="2"/>
        <v>135</v>
      </c>
      <c r="L20" s="696"/>
    </row>
    <row r="21" spans="1:12" ht="12" customHeight="1">
      <c r="A21" s="16" t="s">
        <v>236</v>
      </c>
      <c r="B21" s="92">
        <v>166</v>
      </c>
      <c r="C21" s="92">
        <v>101</v>
      </c>
      <c r="D21" s="353">
        <v>13</v>
      </c>
      <c r="E21" s="353">
        <v>30</v>
      </c>
      <c r="F21" s="100">
        <f t="shared" si="0"/>
        <v>43</v>
      </c>
      <c r="G21" s="353">
        <v>8</v>
      </c>
      <c r="H21" s="92">
        <f t="shared" si="1"/>
        <v>50</v>
      </c>
      <c r="I21" s="43">
        <v>104</v>
      </c>
      <c r="J21" s="92">
        <v>23</v>
      </c>
      <c r="K21" s="100">
        <f t="shared" si="2"/>
        <v>127</v>
      </c>
      <c r="L21" s="696"/>
    </row>
    <row r="22" spans="1:12" ht="12" customHeight="1">
      <c r="A22" s="16" t="s">
        <v>60</v>
      </c>
      <c r="B22" s="92">
        <v>108</v>
      </c>
      <c r="C22" s="92">
        <v>78</v>
      </c>
      <c r="D22" s="92">
        <v>15</v>
      </c>
      <c r="E22" s="92">
        <v>25</v>
      </c>
      <c r="F22" s="100">
        <f t="shared" si="0"/>
        <v>40</v>
      </c>
      <c r="G22" s="92">
        <v>17</v>
      </c>
      <c r="H22" s="92">
        <f t="shared" si="1"/>
        <v>21</v>
      </c>
      <c r="I22" s="43">
        <v>16</v>
      </c>
      <c r="J22" s="92">
        <v>39</v>
      </c>
      <c r="K22" s="100">
        <f t="shared" si="2"/>
        <v>55</v>
      </c>
      <c r="L22" s="696"/>
    </row>
    <row r="23" spans="1:12" ht="12" customHeight="1">
      <c r="A23" s="16" t="s">
        <v>189</v>
      </c>
      <c r="B23" s="92">
        <v>1043</v>
      </c>
      <c r="C23" s="92">
        <v>1156</v>
      </c>
      <c r="D23" s="92">
        <v>211</v>
      </c>
      <c r="E23" s="92">
        <v>308</v>
      </c>
      <c r="F23" s="100">
        <f t="shared" si="0"/>
        <v>519</v>
      </c>
      <c r="G23" s="92">
        <v>401</v>
      </c>
      <c r="H23" s="92">
        <f t="shared" si="1"/>
        <v>236</v>
      </c>
      <c r="I23" s="43">
        <v>396</v>
      </c>
      <c r="J23" s="92">
        <v>128</v>
      </c>
      <c r="K23" s="100">
        <f t="shared" si="2"/>
        <v>524</v>
      </c>
      <c r="L23" s="696"/>
    </row>
    <row r="24" spans="1:12" ht="12" customHeight="1">
      <c r="A24" s="16" t="s">
        <v>245</v>
      </c>
      <c r="B24" s="92">
        <v>8433</v>
      </c>
      <c r="C24" s="92">
        <v>8910</v>
      </c>
      <c r="D24" s="92">
        <v>1883</v>
      </c>
      <c r="E24" s="92">
        <v>2207</v>
      </c>
      <c r="F24" s="100">
        <f t="shared" si="0"/>
        <v>4090</v>
      </c>
      <c r="G24" s="92">
        <v>2204</v>
      </c>
      <c r="H24" s="92">
        <f t="shared" si="1"/>
        <v>2616</v>
      </c>
      <c r="I24" s="43">
        <v>2128</v>
      </c>
      <c r="J24" s="92">
        <v>2765</v>
      </c>
      <c r="K24" s="100">
        <f t="shared" si="2"/>
        <v>4893</v>
      </c>
      <c r="L24" s="696"/>
    </row>
    <row r="25" spans="1:12" ht="12" customHeight="1">
      <c r="A25" s="16" t="s">
        <v>74</v>
      </c>
      <c r="B25" s="92">
        <v>249</v>
      </c>
      <c r="C25" s="92">
        <v>306</v>
      </c>
      <c r="D25" s="92">
        <v>79</v>
      </c>
      <c r="E25" s="92">
        <v>52</v>
      </c>
      <c r="F25" s="100">
        <f t="shared" si="0"/>
        <v>131</v>
      </c>
      <c r="G25" s="353">
        <v>66</v>
      </c>
      <c r="H25" s="92">
        <f t="shared" si="1"/>
        <v>109</v>
      </c>
      <c r="I25" s="43">
        <v>80</v>
      </c>
      <c r="J25" s="92">
        <v>43</v>
      </c>
      <c r="K25" s="100">
        <f t="shared" si="2"/>
        <v>123</v>
      </c>
      <c r="L25" s="696"/>
    </row>
    <row r="26" spans="1:12" ht="12" customHeight="1">
      <c r="A26" s="16" t="s">
        <v>237</v>
      </c>
      <c r="B26" s="92">
        <v>39</v>
      </c>
      <c r="C26" s="617">
        <v>42</v>
      </c>
      <c r="D26" s="617">
        <v>13</v>
      </c>
      <c r="E26" s="617">
        <v>12</v>
      </c>
      <c r="F26" s="100">
        <f t="shared" si="0"/>
        <v>25</v>
      </c>
      <c r="G26" s="614">
        <v>6</v>
      </c>
      <c r="H26" s="92">
        <f t="shared" si="1"/>
        <v>11</v>
      </c>
      <c r="I26" s="43">
        <v>96</v>
      </c>
      <c r="J26" s="92">
        <v>9</v>
      </c>
      <c r="K26" s="100">
        <f t="shared" si="2"/>
        <v>105</v>
      </c>
      <c r="L26" s="696"/>
    </row>
    <row r="27" spans="1:12" ht="12" customHeight="1">
      <c r="A27" s="55" t="s">
        <v>76</v>
      </c>
      <c r="B27" s="92">
        <v>369</v>
      </c>
      <c r="C27" s="92">
        <v>391</v>
      </c>
      <c r="D27" s="353">
        <v>124</v>
      </c>
      <c r="E27" s="353">
        <v>84</v>
      </c>
      <c r="F27" s="100">
        <f t="shared" si="0"/>
        <v>208</v>
      </c>
      <c r="G27" s="353">
        <v>69</v>
      </c>
      <c r="H27" s="92">
        <f t="shared" si="1"/>
        <v>114</v>
      </c>
      <c r="I27" s="43">
        <v>89</v>
      </c>
      <c r="J27" s="92">
        <v>6</v>
      </c>
      <c r="K27" s="100">
        <f t="shared" si="2"/>
        <v>95</v>
      </c>
      <c r="L27" s="696"/>
    </row>
    <row r="28" spans="1:12" ht="12" customHeight="1">
      <c r="A28" s="16" t="s">
        <v>77</v>
      </c>
      <c r="B28" s="43">
        <v>89</v>
      </c>
      <c r="C28" s="43">
        <v>132</v>
      </c>
      <c r="D28" s="92">
        <v>24</v>
      </c>
      <c r="E28" s="92">
        <v>35</v>
      </c>
      <c r="F28" s="100">
        <f t="shared" si="0"/>
        <v>59</v>
      </c>
      <c r="G28" s="92">
        <v>37</v>
      </c>
      <c r="H28" s="92">
        <f t="shared" si="1"/>
        <v>36</v>
      </c>
      <c r="I28" s="43">
        <v>20</v>
      </c>
      <c r="J28" s="92">
        <v>58</v>
      </c>
      <c r="K28" s="100">
        <f t="shared" si="2"/>
        <v>78</v>
      </c>
      <c r="L28" s="696"/>
    </row>
    <row r="29" spans="1:12" ht="11.25" customHeight="1">
      <c r="A29" s="16" t="s">
        <v>78</v>
      </c>
      <c r="B29" s="92">
        <f>B14-SUM(B15:B28)</f>
        <v>333</v>
      </c>
      <c r="C29" s="92">
        <f>C14-SUM(C15:C28)</f>
        <v>567</v>
      </c>
      <c r="D29" s="92">
        <f>D14-SUM(D15:D28)</f>
        <v>104</v>
      </c>
      <c r="E29" s="92">
        <f>E14-SUM(E15:E28)</f>
        <v>147</v>
      </c>
      <c r="F29" s="100">
        <f t="shared" si="0"/>
        <v>251</v>
      </c>
      <c r="G29" s="92">
        <f>G14-SUM(G15:G28)</f>
        <v>178</v>
      </c>
      <c r="H29" s="92">
        <f t="shared" si="1"/>
        <v>138</v>
      </c>
      <c r="I29" s="92">
        <f>I14-SUM(I15:I28)</f>
        <v>169</v>
      </c>
      <c r="J29" s="92">
        <f>J14-SUM(J15:J28)</f>
        <v>218</v>
      </c>
      <c r="K29" s="100">
        <f t="shared" si="2"/>
        <v>387</v>
      </c>
      <c r="L29" s="696"/>
    </row>
    <row r="30" spans="1:12" ht="12" customHeight="1">
      <c r="A30" s="22" t="s">
        <v>164</v>
      </c>
      <c r="B30" s="235">
        <v>4099</v>
      </c>
      <c r="C30" s="235">
        <v>5095</v>
      </c>
      <c r="D30" s="235">
        <v>947</v>
      </c>
      <c r="E30" s="235">
        <v>1194</v>
      </c>
      <c r="F30" s="235">
        <f t="shared" si="0"/>
        <v>2141</v>
      </c>
      <c r="G30" s="235">
        <v>1138</v>
      </c>
      <c r="H30" s="235">
        <f t="shared" si="1"/>
        <v>1816</v>
      </c>
      <c r="I30" s="266">
        <v>1720</v>
      </c>
      <c r="J30" s="266">
        <v>1365</v>
      </c>
      <c r="K30" s="266">
        <f t="shared" si="2"/>
        <v>3085</v>
      </c>
      <c r="L30" s="696"/>
    </row>
    <row r="31" spans="1:12" ht="12" customHeight="1">
      <c r="A31" s="16" t="s">
        <v>183</v>
      </c>
      <c r="B31" s="43">
        <v>994</v>
      </c>
      <c r="C31" s="43">
        <v>1398</v>
      </c>
      <c r="D31" s="92">
        <v>189</v>
      </c>
      <c r="E31" s="92">
        <v>428</v>
      </c>
      <c r="F31" s="100">
        <f t="shared" si="0"/>
        <v>617</v>
      </c>
      <c r="G31" s="92">
        <v>266</v>
      </c>
      <c r="H31" s="92">
        <f t="shared" si="1"/>
        <v>515</v>
      </c>
      <c r="I31" s="92">
        <v>741</v>
      </c>
      <c r="J31" s="92">
        <v>224</v>
      </c>
      <c r="K31" s="100">
        <f t="shared" si="2"/>
        <v>965</v>
      </c>
      <c r="L31" s="696"/>
    </row>
    <row r="32" spans="1:12" ht="12" customHeight="1">
      <c r="A32" s="16" t="s">
        <v>184</v>
      </c>
      <c r="B32" s="43">
        <v>290</v>
      </c>
      <c r="C32" s="43">
        <v>336</v>
      </c>
      <c r="D32" s="92">
        <v>74</v>
      </c>
      <c r="E32" s="92">
        <v>75</v>
      </c>
      <c r="F32" s="100">
        <f t="shared" si="0"/>
        <v>149</v>
      </c>
      <c r="G32" s="92">
        <v>59</v>
      </c>
      <c r="H32" s="92">
        <f t="shared" si="1"/>
        <v>128</v>
      </c>
      <c r="I32" s="92">
        <v>118</v>
      </c>
      <c r="J32" s="92">
        <v>80</v>
      </c>
      <c r="K32" s="100">
        <f t="shared" si="2"/>
        <v>198</v>
      </c>
      <c r="L32" s="696"/>
    </row>
    <row r="33" spans="1:12" ht="12" customHeight="1">
      <c r="A33" s="16" t="s">
        <v>65</v>
      </c>
      <c r="B33" s="92">
        <v>85</v>
      </c>
      <c r="C33" s="92">
        <v>166</v>
      </c>
      <c r="D33" s="92">
        <v>24</v>
      </c>
      <c r="E33" s="92">
        <v>43</v>
      </c>
      <c r="F33" s="100">
        <f t="shared" si="0"/>
        <v>67</v>
      </c>
      <c r="G33" s="92">
        <v>55</v>
      </c>
      <c r="H33" s="92">
        <f t="shared" si="1"/>
        <v>44</v>
      </c>
      <c r="I33" s="92">
        <v>28</v>
      </c>
      <c r="J33" s="92">
        <v>40</v>
      </c>
      <c r="K33" s="100">
        <f t="shared" si="2"/>
        <v>68</v>
      </c>
      <c r="L33" s="696"/>
    </row>
    <row r="34" spans="1:12" ht="12" customHeight="1">
      <c r="A34" s="16" t="s">
        <v>185</v>
      </c>
      <c r="B34" s="43">
        <v>57</v>
      </c>
      <c r="C34" s="43">
        <v>86</v>
      </c>
      <c r="D34" s="92">
        <v>13</v>
      </c>
      <c r="E34" s="92">
        <v>17</v>
      </c>
      <c r="F34" s="100">
        <f t="shared" si="0"/>
        <v>30</v>
      </c>
      <c r="G34" s="92">
        <v>12</v>
      </c>
      <c r="H34" s="92">
        <f t="shared" si="1"/>
        <v>44</v>
      </c>
      <c r="I34" s="92">
        <v>22</v>
      </c>
      <c r="J34" s="92">
        <v>16</v>
      </c>
      <c r="K34" s="100">
        <f t="shared" si="2"/>
        <v>38</v>
      </c>
      <c r="L34" s="696"/>
    </row>
    <row r="35" spans="1:12" ht="12" customHeight="1">
      <c r="A35" s="16" t="s">
        <v>186</v>
      </c>
      <c r="B35" s="43">
        <v>78</v>
      </c>
      <c r="C35" s="43">
        <v>65</v>
      </c>
      <c r="D35" s="92">
        <v>15</v>
      </c>
      <c r="E35" s="92">
        <v>13</v>
      </c>
      <c r="F35" s="100">
        <f t="shared" si="0"/>
        <v>28</v>
      </c>
      <c r="G35" s="92">
        <v>21</v>
      </c>
      <c r="H35" s="92">
        <f t="shared" si="1"/>
        <v>16</v>
      </c>
      <c r="I35" s="92">
        <v>20</v>
      </c>
      <c r="J35" s="92">
        <v>28</v>
      </c>
      <c r="K35" s="100">
        <f t="shared" si="2"/>
        <v>48</v>
      </c>
      <c r="L35" s="696"/>
    </row>
    <row r="36" spans="1:12" ht="12" customHeight="1">
      <c r="A36" s="16" t="s">
        <v>75</v>
      </c>
      <c r="B36" s="43">
        <v>2328</v>
      </c>
      <c r="C36" s="43">
        <v>2777</v>
      </c>
      <c r="D36" s="92">
        <v>604</v>
      </c>
      <c r="E36" s="92">
        <v>590</v>
      </c>
      <c r="F36" s="100">
        <f t="shared" si="0"/>
        <v>1194</v>
      </c>
      <c r="G36" s="92">
        <v>573</v>
      </c>
      <c r="H36" s="92">
        <f t="shared" si="1"/>
        <v>1010</v>
      </c>
      <c r="I36" s="92">
        <v>673</v>
      </c>
      <c r="J36" s="92">
        <v>700</v>
      </c>
      <c r="K36" s="100">
        <f t="shared" si="2"/>
        <v>1373</v>
      </c>
      <c r="L36" s="696"/>
    </row>
    <row r="37" spans="1:12" ht="12" customHeight="1">
      <c r="A37" s="16" t="s">
        <v>78</v>
      </c>
      <c r="B37" s="43">
        <f>B30-SUM(B31:B36)</f>
        <v>267</v>
      </c>
      <c r="C37" s="92">
        <f>C30-SUM(C31:C36)</f>
        <v>267</v>
      </c>
      <c r="D37" s="92">
        <f>D30-SUM(D31:D36)</f>
        <v>28</v>
      </c>
      <c r="E37" s="92">
        <f>E30-SUM(E31:E36)</f>
        <v>28</v>
      </c>
      <c r="F37" s="100">
        <f t="shared" si="0"/>
        <v>56</v>
      </c>
      <c r="G37" s="92">
        <f>G30-SUM(G31:G36)</f>
        <v>152</v>
      </c>
      <c r="H37" s="92">
        <f t="shared" si="1"/>
        <v>59</v>
      </c>
      <c r="I37" s="92">
        <f>I30-SUM(I31:I36)</f>
        <v>118</v>
      </c>
      <c r="J37" s="92">
        <f>J30-SUM(J31:J36)</f>
        <v>277</v>
      </c>
      <c r="K37" s="100">
        <f t="shared" si="2"/>
        <v>395</v>
      </c>
      <c r="L37" s="696"/>
    </row>
    <row r="38" spans="1:13" ht="12" customHeight="1">
      <c r="A38" s="22" t="s">
        <v>165</v>
      </c>
      <c r="B38" s="235">
        <v>4005</v>
      </c>
      <c r="C38" s="235">
        <v>4114</v>
      </c>
      <c r="D38" s="235">
        <v>812</v>
      </c>
      <c r="E38" s="235">
        <v>1012</v>
      </c>
      <c r="F38" s="235">
        <f t="shared" si="0"/>
        <v>1824</v>
      </c>
      <c r="G38" s="235">
        <v>994</v>
      </c>
      <c r="H38" s="235">
        <f t="shared" si="1"/>
        <v>1296</v>
      </c>
      <c r="I38" s="266">
        <v>1184</v>
      </c>
      <c r="J38" s="266">
        <v>1247</v>
      </c>
      <c r="K38" s="266">
        <f t="shared" si="2"/>
        <v>2431</v>
      </c>
      <c r="L38" s="696"/>
      <c r="M38" s="83"/>
    </row>
    <row r="39" spans="1:13" ht="11.25" customHeight="1">
      <c r="A39" s="16" t="s">
        <v>64</v>
      </c>
      <c r="B39" s="92">
        <v>3105</v>
      </c>
      <c r="C39" s="92">
        <v>2752</v>
      </c>
      <c r="D39" s="92">
        <v>580</v>
      </c>
      <c r="E39" s="92">
        <v>691</v>
      </c>
      <c r="F39" s="100">
        <f t="shared" si="0"/>
        <v>1271</v>
      </c>
      <c r="G39" s="92">
        <v>652</v>
      </c>
      <c r="H39" s="92">
        <f t="shared" si="1"/>
        <v>829</v>
      </c>
      <c r="I39" s="92">
        <v>706</v>
      </c>
      <c r="J39" s="92">
        <v>811</v>
      </c>
      <c r="K39" s="100">
        <f t="shared" si="2"/>
        <v>1517</v>
      </c>
      <c r="L39" s="696"/>
      <c r="M39" s="83"/>
    </row>
    <row r="40" spans="1:12" ht="12" customHeight="1">
      <c r="A40" s="16" t="s">
        <v>69</v>
      </c>
      <c r="B40" s="92">
        <v>851</v>
      </c>
      <c r="C40" s="92">
        <v>1321</v>
      </c>
      <c r="D40" s="92">
        <v>220</v>
      </c>
      <c r="E40" s="92">
        <v>311</v>
      </c>
      <c r="F40" s="100">
        <f t="shared" si="0"/>
        <v>531</v>
      </c>
      <c r="G40" s="92">
        <v>325</v>
      </c>
      <c r="H40" s="92">
        <f t="shared" si="1"/>
        <v>465</v>
      </c>
      <c r="I40" s="92">
        <v>478</v>
      </c>
      <c r="J40" s="92">
        <v>410</v>
      </c>
      <c r="K40" s="100">
        <f t="shared" si="2"/>
        <v>888</v>
      </c>
      <c r="L40" s="696"/>
    </row>
    <row r="41" spans="1:12" ht="12" customHeight="1">
      <c r="A41" s="17" t="s">
        <v>78</v>
      </c>
      <c r="B41" s="351">
        <f>B38-SUM(B39:B40)</f>
        <v>49</v>
      </c>
      <c r="C41" s="348">
        <f>C38-SUM(C39:C40)</f>
        <v>41</v>
      </c>
      <c r="D41" s="348">
        <f>D38-SUM(D39:D40)</f>
        <v>12</v>
      </c>
      <c r="E41" s="348">
        <f>E38-SUM(E39:E40)</f>
        <v>10</v>
      </c>
      <c r="F41" s="102">
        <f t="shared" si="0"/>
        <v>22</v>
      </c>
      <c r="G41" s="348">
        <f>G38-SUM(G39:G40)</f>
        <v>17</v>
      </c>
      <c r="H41" s="348">
        <f t="shared" si="1"/>
        <v>2</v>
      </c>
      <c r="I41" s="352">
        <v>0</v>
      </c>
      <c r="J41" s="348">
        <f>J38-J39-J40</f>
        <v>26</v>
      </c>
      <c r="K41" s="102">
        <f t="shared" si="2"/>
        <v>26</v>
      </c>
      <c r="L41" s="696"/>
    </row>
    <row r="42" spans="1:12" ht="17.25" customHeight="1">
      <c r="A42" s="264" t="s">
        <v>268</v>
      </c>
      <c r="B42" s="147"/>
      <c r="C42" s="147"/>
      <c r="L42" s="696"/>
    </row>
    <row r="43" spans="1:12" ht="17.25" customHeight="1">
      <c r="A43" s="264" t="s">
        <v>253</v>
      </c>
      <c r="L43" s="246"/>
    </row>
  </sheetData>
  <sheetProtection/>
  <mergeCells count="6">
    <mergeCell ref="L1:L42"/>
    <mergeCell ref="A4:A5"/>
    <mergeCell ref="B4:B5"/>
    <mergeCell ref="D4:H4"/>
    <mergeCell ref="C4:C5"/>
    <mergeCell ref="I4:K4"/>
  </mergeCells>
  <printOptions/>
  <pageMargins left="0.51" right="0" top="0.32" bottom="0.19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3"/>
  <sheetViews>
    <sheetView zoomScale="85" zoomScaleNormal="85" zoomScalePageLayoutView="0" workbookViewId="0" topLeftCell="A13">
      <selection activeCell="A8" sqref="A8"/>
    </sheetView>
  </sheetViews>
  <sheetFormatPr defaultColWidth="8.8515625" defaultRowHeight="12.75"/>
  <cols>
    <col min="1" max="1" width="5.7109375" style="18" customWidth="1"/>
    <col min="2" max="2" width="35.8515625" style="18" customWidth="1"/>
    <col min="3" max="4" width="9.7109375" style="18" customWidth="1"/>
    <col min="5" max="12" width="9.7109375" style="135" customWidth="1"/>
    <col min="13" max="13" width="3.57421875" style="18" customWidth="1"/>
    <col min="14" max="14" width="13.7109375" style="18" customWidth="1"/>
    <col min="15" max="15" width="10.28125" style="18" bestFit="1" customWidth="1"/>
    <col min="16" max="16384" width="8.8515625" style="18" customWidth="1"/>
  </cols>
  <sheetData>
    <row r="1" spans="1:13" ht="18" customHeight="1">
      <c r="A1" s="658" t="s">
        <v>201</v>
      </c>
      <c r="B1" s="658"/>
      <c r="C1" s="658"/>
      <c r="D1" s="658"/>
      <c r="E1" s="658"/>
      <c r="F1" s="658"/>
      <c r="G1" s="658"/>
      <c r="H1" s="658"/>
      <c r="I1" s="658"/>
      <c r="J1" s="658"/>
      <c r="K1" s="444"/>
      <c r="L1" s="444"/>
      <c r="M1" s="651" t="s">
        <v>394</v>
      </c>
    </row>
    <row r="2" ht="12.75">
      <c r="M2" s="652"/>
    </row>
    <row r="3" spans="1:13" ht="22.5" customHeight="1">
      <c r="A3" s="262" t="s">
        <v>376</v>
      </c>
      <c r="B3" s="262"/>
      <c r="C3" s="262"/>
      <c r="D3" s="262"/>
      <c r="M3" s="652"/>
    </row>
    <row r="4" ht="21.75" customHeight="1">
      <c r="M4" s="652"/>
    </row>
    <row r="5" spans="1:13" ht="24.75" customHeight="1">
      <c r="A5" s="107"/>
      <c r="B5" s="108"/>
      <c r="C5" s="653">
        <v>2006</v>
      </c>
      <c r="D5" s="653" t="s">
        <v>416</v>
      </c>
      <c r="E5" s="655" t="s">
        <v>416</v>
      </c>
      <c r="F5" s="656"/>
      <c r="G5" s="656"/>
      <c r="H5" s="656"/>
      <c r="I5" s="657"/>
      <c r="J5" s="655" t="s">
        <v>374</v>
      </c>
      <c r="K5" s="656"/>
      <c r="L5" s="657"/>
      <c r="M5" s="652"/>
    </row>
    <row r="6" spans="1:13" ht="24.75" customHeight="1">
      <c r="A6" s="109"/>
      <c r="B6" s="110"/>
      <c r="C6" s="654"/>
      <c r="D6" s="654"/>
      <c r="E6" s="128" t="s">
        <v>0</v>
      </c>
      <c r="F6" s="158" t="s">
        <v>1</v>
      </c>
      <c r="G6" s="447" t="s">
        <v>414</v>
      </c>
      <c r="H6" s="158" t="s">
        <v>2</v>
      </c>
      <c r="I6" s="113" t="s">
        <v>3</v>
      </c>
      <c r="J6" s="128" t="s">
        <v>0</v>
      </c>
      <c r="K6" s="158" t="s">
        <v>1</v>
      </c>
      <c r="L6" s="448" t="s">
        <v>414</v>
      </c>
      <c r="M6" s="652"/>
    </row>
    <row r="7" spans="1:13" ht="24.75" customHeight="1">
      <c r="A7" s="109"/>
      <c r="B7" s="122" t="s">
        <v>202</v>
      </c>
      <c r="C7" s="247"/>
      <c r="D7" s="122"/>
      <c r="E7" s="173"/>
      <c r="F7" s="173"/>
      <c r="G7" s="173"/>
      <c r="H7" s="173"/>
      <c r="I7" s="173"/>
      <c r="J7" s="173"/>
      <c r="K7" s="173"/>
      <c r="L7" s="297"/>
      <c r="M7" s="652"/>
    </row>
    <row r="8" spans="1:13" ht="24.75" customHeight="1">
      <c r="A8" s="109"/>
      <c r="B8" s="121"/>
      <c r="C8" s="105"/>
      <c r="D8" s="121"/>
      <c r="E8" s="129"/>
      <c r="F8" s="129"/>
      <c r="G8" s="129"/>
      <c r="H8" s="129"/>
      <c r="I8" s="129"/>
      <c r="J8" s="129"/>
      <c r="K8" s="129"/>
      <c r="L8" s="298"/>
      <c r="M8" s="652"/>
    </row>
    <row r="9" spans="1:13" ht="24.75" customHeight="1">
      <c r="A9" s="109"/>
      <c r="B9" s="121" t="s">
        <v>229</v>
      </c>
      <c r="C9" s="228">
        <v>14074</v>
      </c>
      <c r="D9" s="226">
        <v>6008</v>
      </c>
      <c r="E9" s="228">
        <v>1522</v>
      </c>
      <c r="F9" s="228">
        <v>1557</v>
      </c>
      <c r="G9" s="384">
        <f>SUM(E9:F9)</f>
        <v>3079</v>
      </c>
      <c r="H9" s="228">
        <v>1394</v>
      </c>
      <c r="I9" s="228">
        <f>D9-SUM(G9:H9)</f>
        <v>1535</v>
      </c>
      <c r="J9" s="228">
        <v>1192</v>
      </c>
      <c r="K9" s="228">
        <v>1180</v>
      </c>
      <c r="L9" s="452">
        <f>SUM(J9:K9)</f>
        <v>2372</v>
      </c>
      <c r="M9" s="652"/>
    </row>
    <row r="10" spans="1:14" ht="24.75" customHeight="1">
      <c r="A10" s="109"/>
      <c r="B10" s="121"/>
      <c r="C10" s="105"/>
      <c r="E10" s="105"/>
      <c r="F10" s="105"/>
      <c r="G10" s="384"/>
      <c r="H10" s="105"/>
      <c r="I10" s="384"/>
      <c r="J10" s="384"/>
      <c r="K10" s="384"/>
      <c r="L10" s="299"/>
      <c r="M10" s="652"/>
      <c r="N10" s="239"/>
    </row>
    <row r="11" spans="1:14" ht="24.75" customHeight="1">
      <c r="A11" s="109"/>
      <c r="B11" s="121" t="s">
        <v>203</v>
      </c>
      <c r="C11" s="228">
        <v>89110</v>
      </c>
      <c r="D11" s="226">
        <v>87448</v>
      </c>
      <c r="E11" s="228">
        <v>17654</v>
      </c>
      <c r="F11" s="228">
        <v>24603</v>
      </c>
      <c r="G11" s="384">
        <f>SUM(E11:F11)</f>
        <v>42257</v>
      </c>
      <c r="H11" s="228">
        <v>22205</v>
      </c>
      <c r="I11" s="228">
        <f>D11-SUM(G11:H11)</f>
        <v>22986</v>
      </c>
      <c r="J11" s="228">
        <v>16895</v>
      </c>
      <c r="K11" s="228">
        <v>20657</v>
      </c>
      <c r="L11" s="452">
        <f>SUM(J11:K11)</f>
        <v>37552</v>
      </c>
      <c r="M11" s="652"/>
      <c r="N11" s="239"/>
    </row>
    <row r="12" spans="1:13" ht="24.75" customHeight="1">
      <c r="A12" s="109"/>
      <c r="B12" s="121"/>
      <c r="C12" s="109"/>
      <c r="D12" s="105"/>
      <c r="E12" s="105"/>
      <c r="F12" s="105"/>
      <c r="G12" s="384"/>
      <c r="H12" s="105"/>
      <c r="I12" s="384"/>
      <c r="J12" s="384"/>
      <c r="K12" s="384"/>
      <c r="L12" s="299"/>
      <c r="M12" s="652"/>
    </row>
    <row r="13" spans="1:13" ht="24.75" customHeight="1">
      <c r="A13" s="109"/>
      <c r="B13" s="121"/>
      <c r="C13" s="227"/>
      <c r="D13" s="119"/>
      <c r="E13" s="119"/>
      <c r="F13" s="119"/>
      <c r="G13" s="296"/>
      <c r="H13" s="119"/>
      <c r="I13" s="296"/>
      <c r="J13" s="296"/>
      <c r="K13" s="296"/>
      <c r="L13" s="451"/>
      <c r="M13" s="652"/>
    </row>
    <row r="14" spans="1:13" ht="24.75" customHeight="1">
      <c r="A14" s="109"/>
      <c r="B14" s="121"/>
      <c r="C14" s="245"/>
      <c r="D14" s="550"/>
      <c r="E14" s="552"/>
      <c r="F14" s="552"/>
      <c r="G14" s="384"/>
      <c r="H14" s="552"/>
      <c r="I14" s="384"/>
      <c r="J14" s="385"/>
      <c r="K14" s="384"/>
      <c r="L14" s="299"/>
      <c r="M14" s="652"/>
    </row>
    <row r="15" spans="1:14" ht="24.75" customHeight="1">
      <c r="A15" s="109"/>
      <c r="B15" s="122" t="s">
        <v>223</v>
      </c>
      <c r="C15" s="123"/>
      <c r="D15" s="123"/>
      <c r="E15" s="105"/>
      <c r="F15" s="105"/>
      <c r="G15" s="384"/>
      <c r="H15" s="105"/>
      <c r="I15" s="384"/>
      <c r="J15" s="384"/>
      <c r="K15" s="384"/>
      <c r="L15" s="299"/>
      <c r="M15" s="652"/>
      <c r="N15" s="163"/>
    </row>
    <row r="16" spans="1:13" ht="24.75" customHeight="1">
      <c r="A16" s="109"/>
      <c r="B16" s="110"/>
      <c r="C16" s="110"/>
      <c r="D16" s="110"/>
      <c r="E16" s="105"/>
      <c r="F16" s="105"/>
      <c r="G16" s="384"/>
      <c r="H16" s="105"/>
      <c r="I16" s="384"/>
      <c r="J16" s="384"/>
      <c r="K16" s="384"/>
      <c r="L16" s="299"/>
      <c r="M16" s="652"/>
    </row>
    <row r="17" spans="1:13" ht="24.75" customHeight="1">
      <c r="A17" s="109"/>
      <c r="B17" s="110" t="s">
        <v>230</v>
      </c>
      <c r="C17" s="226">
        <v>17373</v>
      </c>
      <c r="D17" s="226">
        <v>10720</v>
      </c>
      <c r="E17" s="228">
        <v>2562</v>
      </c>
      <c r="F17" s="228">
        <v>3057</v>
      </c>
      <c r="G17" s="384">
        <f>SUM(E17:F17)</f>
        <v>5619</v>
      </c>
      <c r="H17" s="228">
        <v>2434</v>
      </c>
      <c r="I17" s="228">
        <f>D17-SUM(G17:H17)</f>
        <v>2667</v>
      </c>
      <c r="J17" s="228">
        <v>1925</v>
      </c>
      <c r="K17" s="228">
        <v>2091</v>
      </c>
      <c r="L17" s="452">
        <f>SUM(J17:K17)</f>
        <v>4016</v>
      </c>
      <c r="M17" s="652"/>
    </row>
    <row r="18" spans="1:13" ht="24.75" customHeight="1">
      <c r="A18" s="109"/>
      <c r="B18" s="110"/>
      <c r="C18" s="319"/>
      <c r="D18" s="319"/>
      <c r="E18" s="551"/>
      <c r="F18" s="551"/>
      <c r="G18" s="384"/>
      <c r="H18" s="551"/>
      <c r="I18" s="384"/>
      <c r="J18" s="384"/>
      <c r="K18" s="384"/>
      <c r="L18" s="299"/>
      <c r="M18" s="652"/>
    </row>
    <row r="19" spans="1:15" ht="24.75" customHeight="1">
      <c r="A19" s="109"/>
      <c r="B19" s="110" t="s">
        <v>203</v>
      </c>
      <c r="C19" s="226">
        <v>90455</v>
      </c>
      <c r="D19" s="226">
        <v>97178</v>
      </c>
      <c r="E19" s="228">
        <v>18780</v>
      </c>
      <c r="F19" s="228">
        <v>27712</v>
      </c>
      <c r="G19" s="384">
        <f>SUM(E19:F19)</f>
        <v>46492</v>
      </c>
      <c r="H19" s="228">
        <v>24787</v>
      </c>
      <c r="I19" s="228">
        <f>D19-SUM(G19:H19)</f>
        <v>25899</v>
      </c>
      <c r="J19" s="228">
        <v>17579</v>
      </c>
      <c r="K19" s="228">
        <v>21623</v>
      </c>
      <c r="L19" s="452">
        <f>SUM(J19:K19)</f>
        <v>39202</v>
      </c>
      <c r="M19" s="652"/>
      <c r="N19" s="73"/>
      <c r="O19" s="73"/>
    </row>
    <row r="20" spans="1:13" ht="18" customHeight="1">
      <c r="A20" s="111"/>
      <c r="B20" s="112"/>
      <c r="C20" s="112"/>
      <c r="D20" s="112"/>
      <c r="E20" s="148"/>
      <c r="F20" s="148"/>
      <c r="G20" s="300"/>
      <c r="H20" s="315"/>
      <c r="I20" s="300"/>
      <c r="J20" s="174"/>
      <c r="K20" s="174"/>
      <c r="L20" s="300"/>
      <c r="M20" s="652"/>
    </row>
    <row r="21" spans="1:13" ht="18.75" customHeight="1">
      <c r="A21" s="263" t="s">
        <v>262</v>
      </c>
      <c r="B21" s="263"/>
      <c r="C21" s="371"/>
      <c r="D21" s="316"/>
      <c r="E21" s="163"/>
      <c r="F21" s="163"/>
      <c r="G21" s="163"/>
      <c r="H21" s="163"/>
      <c r="I21" s="163"/>
      <c r="J21" s="163"/>
      <c r="K21" s="163"/>
      <c r="L21" s="163"/>
      <c r="M21" s="652"/>
    </row>
    <row r="22" spans="1:13" ht="18.75" customHeight="1">
      <c r="A22" s="263" t="s">
        <v>250</v>
      </c>
      <c r="B22" s="263"/>
      <c r="C22" s="316"/>
      <c r="D22" s="316"/>
      <c r="E22" s="163"/>
      <c r="F22" s="163"/>
      <c r="G22" s="163"/>
      <c r="H22" s="163"/>
      <c r="I22" s="163"/>
      <c r="J22" s="163"/>
      <c r="K22" s="163"/>
      <c r="L22" s="163"/>
      <c r="M22" s="652"/>
    </row>
    <row r="23" spans="1:13" ht="12.75">
      <c r="A23" s="18" t="s">
        <v>257</v>
      </c>
      <c r="M23" s="652"/>
    </row>
    <row r="29" ht="12" customHeight="1"/>
  </sheetData>
  <sheetProtection/>
  <mergeCells count="6">
    <mergeCell ref="M1:M23"/>
    <mergeCell ref="C5:C6"/>
    <mergeCell ref="E5:I5"/>
    <mergeCell ref="D5:D6"/>
    <mergeCell ref="A1:J1"/>
    <mergeCell ref="J5:L5"/>
  </mergeCells>
  <printOptions/>
  <pageMargins left="0.49" right="0.25" top="0.46" bottom="0.37" header="0.33" footer="0.2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pane xSplit="1" ySplit="6" topLeftCell="B41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9.140625" defaultRowHeight="12.75"/>
  <cols>
    <col min="1" max="1" width="15.57421875" style="0" bestFit="1" customWidth="1"/>
    <col min="2" max="2" width="10.8515625" style="0" customWidth="1"/>
    <col min="3" max="3" width="10.7109375" style="0" customWidth="1"/>
    <col min="4" max="4" width="8.421875" style="0" customWidth="1"/>
    <col min="5" max="9" width="8.57421875" style="0" customWidth="1"/>
  </cols>
  <sheetData>
    <row r="1" spans="1:9" ht="18.75" customHeight="1">
      <c r="A1" s="628" t="s">
        <v>427</v>
      </c>
      <c r="B1" s="628"/>
      <c r="C1" s="628"/>
      <c r="D1" s="383"/>
      <c r="E1" s="383"/>
      <c r="F1" s="383"/>
      <c r="G1" s="383"/>
      <c r="H1" s="383"/>
      <c r="I1" s="383"/>
    </row>
    <row r="2" spans="1:9" ht="12.75">
      <c r="A2" s="118"/>
      <c r="B2" s="98"/>
      <c r="C2" s="98"/>
      <c r="E2" s="77"/>
      <c r="F2" s="77"/>
      <c r="G2" s="77"/>
      <c r="H2" s="77" t="s">
        <v>188</v>
      </c>
      <c r="I2" s="77"/>
    </row>
    <row r="3" spans="1:9" ht="3.75" customHeight="1">
      <c r="A3" s="118"/>
      <c r="B3" s="98"/>
      <c r="C3" s="98"/>
      <c r="D3" s="99"/>
      <c r="E3" s="99"/>
      <c r="F3" s="99"/>
      <c r="G3" s="99"/>
      <c r="H3" s="99"/>
      <c r="I3" s="99"/>
    </row>
    <row r="4" spans="1:9" ht="14.25">
      <c r="A4" s="697" t="s">
        <v>84</v>
      </c>
      <c r="B4" s="707" t="s">
        <v>420</v>
      </c>
      <c r="C4" s="708"/>
      <c r="D4" s="700" t="s">
        <v>379</v>
      </c>
      <c r="E4" s="701"/>
      <c r="F4" s="701"/>
      <c r="G4" s="701"/>
      <c r="H4" s="701"/>
      <c r="I4" s="702"/>
    </row>
    <row r="5" spans="1:9" ht="12.75">
      <c r="A5" s="698"/>
      <c r="B5" s="709"/>
      <c r="C5" s="710"/>
      <c r="D5" s="703" t="s">
        <v>0</v>
      </c>
      <c r="E5" s="704"/>
      <c r="F5" s="703" t="s">
        <v>1</v>
      </c>
      <c r="G5" s="704"/>
      <c r="H5" s="705" t="s">
        <v>414</v>
      </c>
      <c r="I5" s="706"/>
    </row>
    <row r="6" spans="1:9" ht="37.5">
      <c r="A6" s="699"/>
      <c r="B6" s="75" t="s">
        <v>197</v>
      </c>
      <c r="C6" s="75" t="s">
        <v>270</v>
      </c>
      <c r="D6" s="75" t="s">
        <v>85</v>
      </c>
      <c r="E6" s="75" t="s">
        <v>270</v>
      </c>
      <c r="F6" s="75" t="s">
        <v>85</v>
      </c>
      <c r="G6" s="75" t="s">
        <v>270</v>
      </c>
      <c r="H6" s="75" t="s">
        <v>85</v>
      </c>
      <c r="I6" s="75" t="s">
        <v>270</v>
      </c>
    </row>
    <row r="7" spans="1:9" s="1" customFormat="1" ht="12.75" customHeight="1">
      <c r="A7" s="219" t="s">
        <v>86</v>
      </c>
      <c r="B7" s="541">
        <v>12903797</v>
      </c>
      <c r="C7" s="384">
        <v>7530921</v>
      </c>
      <c r="D7" s="389">
        <v>3401223</v>
      </c>
      <c r="E7" s="390">
        <v>1529328</v>
      </c>
      <c r="F7" s="389">
        <v>3734647</v>
      </c>
      <c r="G7" s="389">
        <v>1870995</v>
      </c>
      <c r="H7" s="389">
        <f>D7+F7</f>
        <v>7135870</v>
      </c>
      <c r="I7" s="389">
        <f>E7+G7</f>
        <v>3400323</v>
      </c>
    </row>
    <row r="8" spans="1:9" ht="12.75" customHeight="1">
      <c r="A8" s="220" t="s">
        <v>207</v>
      </c>
      <c r="B8" s="618">
        <v>121587</v>
      </c>
      <c r="C8" s="619">
        <v>39579</v>
      </c>
      <c r="D8" s="393">
        <v>6</v>
      </c>
      <c r="E8" s="359">
        <v>0</v>
      </c>
      <c r="F8" s="595">
        <v>8</v>
      </c>
      <c r="G8" s="359">
        <v>0</v>
      </c>
      <c r="H8" s="520">
        <f aca="true" t="shared" si="0" ref="H8:H55">D8+F8</f>
        <v>14</v>
      </c>
      <c r="I8" s="359">
        <v>0</v>
      </c>
    </row>
    <row r="9" spans="1:9" ht="12.75" customHeight="1">
      <c r="A9" s="220" t="s">
        <v>208</v>
      </c>
      <c r="B9" s="618">
        <v>4206</v>
      </c>
      <c r="C9" s="619">
        <v>2</v>
      </c>
      <c r="D9" s="393">
        <v>359</v>
      </c>
      <c r="E9" s="359">
        <v>0</v>
      </c>
      <c r="F9" s="595">
        <v>285</v>
      </c>
      <c r="G9" s="359">
        <v>0</v>
      </c>
      <c r="H9" s="520">
        <f t="shared" si="0"/>
        <v>644</v>
      </c>
      <c r="I9" s="359">
        <v>0</v>
      </c>
    </row>
    <row r="10" spans="1:9" ht="12.75" customHeight="1">
      <c r="A10" s="220" t="s">
        <v>209</v>
      </c>
      <c r="B10" s="618">
        <v>4</v>
      </c>
      <c r="C10" s="619">
        <v>11755</v>
      </c>
      <c r="D10" s="359">
        <v>0</v>
      </c>
      <c r="E10" s="392">
        <v>8130</v>
      </c>
      <c r="F10" s="359">
        <v>0</v>
      </c>
      <c r="G10" s="393">
        <v>7679</v>
      </c>
      <c r="H10" s="359">
        <v>0</v>
      </c>
      <c r="I10" s="519">
        <f aca="true" t="shared" si="1" ref="I10:I55">E10+G10</f>
        <v>15809</v>
      </c>
    </row>
    <row r="11" spans="1:9" ht="12.75" customHeight="1">
      <c r="A11" s="220" t="s">
        <v>210</v>
      </c>
      <c r="B11" s="618">
        <v>14123</v>
      </c>
      <c r="C11" s="620" t="s">
        <v>422</v>
      </c>
      <c r="D11" s="394">
        <v>1104</v>
      </c>
      <c r="E11" s="359">
        <v>0</v>
      </c>
      <c r="F11" s="359">
        <v>0</v>
      </c>
      <c r="G11" s="359">
        <v>0</v>
      </c>
      <c r="H11" s="520">
        <f t="shared" si="0"/>
        <v>1104</v>
      </c>
      <c r="I11" s="359">
        <v>0</v>
      </c>
    </row>
    <row r="12" spans="1:9" ht="12.75" customHeight="1">
      <c r="A12" s="220" t="s">
        <v>103</v>
      </c>
      <c r="B12" s="618">
        <v>25476</v>
      </c>
      <c r="C12" s="619">
        <v>16674</v>
      </c>
      <c r="D12" s="393">
        <v>29330</v>
      </c>
      <c r="E12" s="392">
        <v>6286</v>
      </c>
      <c r="F12" s="393">
        <v>30395</v>
      </c>
      <c r="G12" s="393">
        <v>5514</v>
      </c>
      <c r="H12" s="519">
        <f t="shared" si="0"/>
        <v>59725</v>
      </c>
      <c r="I12" s="519">
        <f t="shared" si="1"/>
        <v>11800</v>
      </c>
    </row>
    <row r="13" spans="1:9" ht="12.75" customHeight="1">
      <c r="A13" s="220" t="s">
        <v>100</v>
      </c>
      <c r="B13" s="618">
        <v>24526</v>
      </c>
      <c r="C13" s="619">
        <v>3733</v>
      </c>
      <c r="D13" s="393">
        <v>6654</v>
      </c>
      <c r="E13" s="392">
        <v>1360</v>
      </c>
      <c r="F13" s="393">
        <v>10039</v>
      </c>
      <c r="G13" s="393">
        <v>4945</v>
      </c>
      <c r="H13" s="519">
        <f t="shared" si="0"/>
        <v>16693</v>
      </c>
      <c r="I13" s="519">
        <f t="shared" si="1"/>
        <v>6305</v>
      </c>
    </row>
    <row r="14" spans="1:9" ht="12.75" customHeight="1">
      <c r="A14" s="220" t="s">
        <v>104</v>
      </c>
      <c r="B14" s="618">
        <v>34433</v>
      </c>
      <c r="C14" s="619">
        <v>7394</v>
      </c>
      <c r="D14" s="393">
        <v>25196</v>
      </c>
      <c r="E14" s="392">
        <v>153</v>
      </c>
      <c r="F14" s="393">
        <v>32</v>
      </c>
      <c r="G14" s="393">
        <v>3519</v>
      </c>
      <c r="H14" s="519">
        <f t="shared" si="0"/>
        <v>25228</v>
      </c>
      <c r="I14" s="519">
        <f t="shared" si="1"/>
        <v>3672</v>
      </c>
    </row>
    <row r="15" spans="1:9" ht="12.75" customHeight="1">
      <c r="A15" s="220" t="s">
        <v>90</v>
      </c>
      <c r="B15" s="618">
        <v>35</v>
      </c>
      <c r="C15" s="619">
        <v>7184</v>
      </c>
      <c r="D15" s="359">
        <v>0</v>
      </c>
      <c r="E15" s="392">
        <v>2830</v>
      </c>
      <c r="F15" s="359">
        <v>0</v>
      </c>
      <c r="G15" s="393">
        <v>1207</v>
      </c>
      <c r="H15" s="359">
        <v>0</v>
      </c>
      <c r="I15" s="519">
        <f t="shared" si="1"/>
        <v>4037</v>
      </c>
    </row>
    <row r="16" spans="1:9" ht="12.75" customHeight="1">
      <c r="A16" s="220" t="s">
        <v>105</v>
      </c>
      <c r="B16" s="618">
        <v>169840</v>
      </c>
      <c r="C16" s="619">
        <v>27163</v>
      </c>
      <c r="D16" s="393">
        <v>33598</v>
      </c>
      <c r="E16" s="392">
        <v>29</v>
      </c>
      <c r="F16" s="393">
        <v>55664</v>
      </c>
      <c r="G16" s="393">
        <v>596</v>
      </c>
      <c r="H16" s="519">
        <f t="shared" si="0"/>
        <v>89262</v>
      </c>
      <c r="I16" s="519">
        <f t="shared" si="1"/>
        <v>625</v>
      </c>
    </row>
    <row r="17" spans="1:9" ht="12.75" customHeight="1">
      <c r="A17" s="220" t="s">
        <v>106</v>
      </c>
      <c r="B17" s="618">
        <v>79871</v>
      </c>
      <c r="C17" s="620" t="s">
        <v>422</v>
      </c>
      <c r="D17" s="394">
        <v>3883</v>
      </c>
      <c r="E17" s="359">
        <v>0</v>
      </c>
      <c r="F17" s="359">
        <v>0</v>
      </c>
      <c r="G17" s="393">
        <v>7694</v>
      </c>
      <c r="H17" s="520">
        <f t="shared" si="0"/>
        <v>3883</v>
      </c>
      <c r="I17" s="520">
        <f t="shared" si="1"/>
        <v>7694</v>
      </c>
    </row>
    <row r="18" spans="1:9" ht="12.75" customHeight="1">
      <c r="A18" s="220" t="s">
        <v>91</v>
      </c>
      <c r="B18" s="618">
        <v>746</v>
      </c>
      <c r="C18" s="619">
        <v>169647</v>
      </c>
      <c r="D18" s="393">
        <v>15</v>
      </c>
      <c r="E18" s="392">
        <v>43981</v>
      </c>
      <c r="F18" s="393">
        <v>16</v>
      </c>
      <c r="G18" s="393">
        <v>65206</v>
      </c>
      <c r="H18" s="519">
        <f t="shared" si="0"/>
        <v>31</v>
      </c>
      <c r="I18" s="519">
        <f t="shared" si="1"/>
        <v>109187</v>
      </c>
    </row>
    <row r="19" spans="1:9" ht="12.75" customHeight="1">
      <c r="A19" s="220" t="s">
        <v>107</v>
      </c>
      <c r="B19" s="618">
        <v>72143</v>
      </c>
      <c r="C19" s="619">
        <v>19865</v>
      </c>
      <c r="D19" s="393">
        <v>34626</v>
      </c>
      <c r="E19" s="392">
        <v>2719</v>
      </c>
      <c r="F19" s="393">
        <v>63899</v>
      </c>
      <c r="G19" s="393">
        <v>3266</v>
      </c>
      <c r="H19" s="519">
        <f t="shared" si="0"/>
        <v>98525</v>
      </c>
      <c r="I19" s="519">
        <f t="shared" si="1"/>
        <v>5985</v>
      </c>
    </row>
    <row r="20" spans="1:9" ht="12.75" customHeight="1">
      <c r="A20" s="220" t="s">
        <v>211</v>
      </c>
      <c r="B20" s="618">
        <v>16915</v>
      </c>
      <c r="C20" s="620" t="s">
        <v>422</v>
      </c>
      <c r="D20" s="359">
        <v>0</v>
      </c>
      <c r="E20" s="359">
        <v>0</v>
      </c>
      <c r="F20" s="393">
        <v>10394</v>
      </c>
      <c r="G20" s="359">
        <v>0</v>
      </c>
      <c r="H20" s="520">
        <f t="shared" si="0"/>
        <v>10394</v>
      </c>
      <c r="I20" s="359">
        <v>0</v>
      </c>
    </row>
    <row r="21" spans="1:9" ht="12.75" customHeight="1">
      <c r="A21" s="220" t="s">
        <v>108</v>
      </c>
      <c r="B21" s="618">
        <v>62579</v>
      </c>
      <c r="C21" s="619">
        <v>20756</v>
      </c>
      <c r="D21" s="393">
        <v>8094</v>
      </c>
      <c r="E21" s="392">
        <v>2856</v>
      </c>
      <c r="F21" s="393">
        <v>14608</v>
      </c>
      <c r="G21" s="393">
        <v>8745</v>
      </c>
      <c r="H21" s="519">
        <f t="shared" si="0"/>
        <v>22702</v>
      </c>
      <c r="I21" s="519">
        <f t="shared" si="1"/>
        <v>11601</v>
      </c>
    </row>
    <row r="22" spans="1:9" ht="12.75" customHeight="1">
      <c r="A22" s="220" t="s">
        <v>212</v>
      </c>
      <c r="B22" s="618">
        <v>4843</v>
      </c>
      <c r="C22" s="620" t="s">
        <v>422</v>
      </c>
      <c r="D22" s="394">
        <v>1627</v>
      </c>
      <c r="E22" s="359">
        <v>0</v>
      </c>
      <c r="F22" s="393">
        <v>794</v>
      </c>
      <c r="G22" s="359">
        <v>0</v>
      </c>
      <c r="H22" s="520">
        <f t="shared" si="0"/>
        <v>2421</v>
      </c>
      <c r="I22" s="359">
        <v>0</v>
      </c>
    </row>
    <row r="23" spans="1:9" ht="12.75" customHeight="1">
      <c r="A23" s="220" t="s">
        <v>92</v>
      </c>
      <c r="B23" s="618">
        <v>18528</v>
      </c>
      <c r="C23" s="619">
        <v>3447</v>
      </c>
      <c r="D23" s="393">
        <v>8685</v>
      </c>
      <c r="E23" s="392">
        <v>6939</v>
      </c>
      <c r="F23" s="393">
        <v>5864</v>
      </c>
      <c r="G23" s="393">
        <v>53711</v>
      </c>
      <c r="H23" s="519">
        <f t="shared" si="0"/>
        <v>14549</v>
      </c>
      <c r="I23" s="519">
        <f t="shared" si="1"/>
        <v>60650</v>
      </c>
    </row>
    <row r="24" spans="1:9" ht="12.75" customHeight="1">
      <c r="A24" s="220" t="s">
        <v>213</v>
      </c>
      <c r="B24" s="618">
        <v>1096</v>
      </c>
      <c r="C24" s="619">
        <v>19219</v>
      </c>
      <c r="D24" s="393">
        <v>198</v>
      </c>
      <c r="E24" s="391">
        <v>5908</v>
      </c>
      <c r="F24" s="359">
        <v>0</v>
      </c>
      <c r="G24" s="391">
        <v>4399</v>
      </c>
      <c r="H24" s="520">
        <f t="shared" si="0"/>
        <v>198</v>
      </c>
      <c r="I24" s="520">
        <f t="shared" si="1"/>
        <v>10307</v>
      </c>
    </row>
    <row r="25" spans="1:9" ht="12.75" customHeight="1">
      <c r="A25" s="220" t="s">
        <v>110</v>
      </c>
      <c r="B25" s="620" t="s">
        <v>422</v>
      </c>
      <c r="C25" s="619">
        <v>150</v>
      </c>
      <c r="D25" s="359">
        <v>0</v>
      </c>
      <c r="E25" s="392">
        <v>8</v>
      </c>
      <c r="F25" s="359">
        <v>0</v>
      </c>
      <c r="G25" s="393">
        <v>761</v>
      </c>
      <c r="H25" s="359">
        <v>0</v>
      </c>
      <c r="I25" s="519">
        <f t="shared" si="1"/>
        <v>769</v>
      </c>
    </row>
    <row r="26" spans="1:9" ht="12.75" customHeight="1">
      <c r="A26" s="220" t="s">
        <v>111</v>
      </c>
      <c r="B26" s="620" t="s">
        <v>422</v>
      </c>
      <c r="C26" s="620" t="s">
        <v>422</v>
      </c>
      <c r="D26" s="359">
        <v>0</v>
      </c>
      <c r="E26" s="359">
        <v>0</v>
      </c>
      <c r="F26" s="359">
        <v>0</v>
      </c>
      <c r="G26" s="359">
        <v>0</v>
      </c>
      <c r="H26" s="359">
        <v>0</v>
      </c>
      <c r="I26" s="359">
        <v>0</v>
      </c>
    </row>
    <row r="27" spans="1:9" ht="12.75" customHeight="1">
      <c r="A27" s="220" t="s">
        <v>112</v>
      </c>
      <c r="B27" s="618">
        <v>2063</v>
      </c>
      <c r="C27" s="619">
        <v>35283</v>
      </c>
      <c r="D27" s="359">
        <v>0</v>
      </c>
      <c r="E27" s="392">
        <v>15696</v>
      </c>
      <c r="F27" s="393">
        <v>4157</v>
      </c>
      <c r="G27" s="393">
        <v>12041</v>
      </c>
      <c r="H27" s="519">
        <f t="shared" si="0"/>
        <v>4157</v>
      </c>
      <c r="I27" s="519">
        <f t="shared" si="1"/>
        <v>27737</v>
      </c>
    </row>
    <row r="28" spans="1:9" ht="12.75" customHeight="1">
      <c r="A28" s="220" t="s">
        <v>113</v>
      </c>
      <c r="B28" s="618">
        <v>2724</v>
      </c>
      <c r="C28" s="619">
        <v>13910</v>
      </c>
      <c r="D28" s="403">
        <v>84</v>
      </c>
      <c r="E28" s="359">
        <v>0</v>
      </c>
      <c r="F28" s="393">
        <v>1283</v>
      </c>
      <c r="G28" s="393">
        <v>924</v>
      </c>
      <c r="H28" s="520">
        <f t="shared" si="0"/>
        <v>1367</v>
      </c>
      <c r="I28" s="520">
        <f t="shared" si="1"/>
        <v>924</v>
      </c>
    </row>
    <row r="29" spans="1:9" ht="12.75" customHeight="1">
      <c r="A29" s="220" t="s">
        <v>24</v>
      </c>
      <c r="B29" s="618">
        <v>401604</v>
      </c>
      <c r="C29" s="619">
        <v>239318</v>
      </c>
      <c r="D29" s="393">
        <v>191899</v>
      </c>
      <c r="E29" s="392">
        <v>54092</v>
      </c>
      <c r="F29" s="393">
        <v>281850</v>
      </c>
      <c r="G29" s="393">
        <v>63774</v>
      </c>
      <c r="H29" s="519">
        <f t="shared" si="0"/>
        <v>473749</v>
      </c>
      <c r="I29" s="519">
        <f t="shared" si="1"/>
        <v>117866</v>
      </c>
    </row>
    <row r="30" spans="1:9" ht="12.75" customHeight="1">
      <c r="A30" s="220" t="s">
        <v>93</v>
      </c>
      <c r="B30" s="618">
        <v>28169</v>
      </c>
      <c r="C30" s="619">
        <v>51562</v>
      </c>
      <c r="D30" s="393">
        <v>1891</v>
      </c>
      <c r="E30" s="392">
        <v>5989</v>
      </c>
      <c r="F30" s="393">
        <v>6820</v>
      </c>
      <c r="G30" s="393">
        <v>7770</v>
      </c>
      <c r="H30" s="519">
        <f t="shared" si="0"/>
        <v>8711</v>
      </c>
      <c r="I30" s="519">
        <f t="shared" si="1"/>
        <v>13759</v>
      </c>
    </row>
    <row r="31" spans="1:9" ht="12.75" customHeight="1">
      <c r="A31" s="220" t="s">
        <v>114</v>
      </c>
      <c r="B31" s="618">
        <v>21</v>
      </c>
      <c r="C31" s="619">
        <v>550</v>
      </c>
      <c r="D31" s="359">
        <v>0</v>
      </c>
      <c r="E31" s="359">
        <v>0</v>
      </c>
      <c r="F31" s="393">
        <v>628</v>
      </c>
      <c r="G31" s="393">
        <v>483</v>
      </c>
      <c r="H31" s="520">
        <f t="shared" si="0"/>
        <v>628</v>
      </c>
      <c r="I31" s="520">
        <f t="shared" si="1"/>
        <v>483</v>
      </c>
    </row>
    <row r="32" spans="1:9" ht="12.75" customHeight="1">
      <c r="A32" s="220" t="s">
        <v>233</v>
      </c>
      <c r="B32" s="618">
        <v>553065</v>
      </c>
      <c r="C32" s="619">
        <v>3864950</v>
      </c>
      <c r="D32" s="393">
        <v>123029</v>
      </c>
      <c r="E32" s="392">
        <v>788862</v>
      </c>
      <c r="F32" s="393">
        <v>121215</v>
      </c>
      <c r="G32" s="393">
        <v>948914</v>
      </c>
      <c r="H32" s="519">
        <f t="shared" si="0"/>
        <v>244244</v>
      </c>
      <c r="I32" s="519">
        <f t="shared" si="1"/>
        <v>1737776</v>
      </c>
    </row>
    <row r="33" spans="1:9" ht="12.75" customHeight="1">
      <c r="A33" s="220" t="s">
        <v>81</v>
      </c>
      <c r="B33" s="618">
        <v>4536</v>
      </c>
      <c r="C33" s="619">
        <v>19615</v>
      </c>
      <c r="D33" s="267">
        <v>3011</v>
      </c>
      <c r="E33" s="367">
        <v>3555</v>
      </c>
      <c r="F33" s="393">
        <v>595</v>
      </c>
      <c r="G33" s="359">
        <v>0</v>
      </c>
      <c r="H33" s="519">
        <f t="shared" si="0"/>
        <v>3606</v>
      </c>
      <c r="I33" s="519">
        <f t="shared" si="1"/>
        <v>3555</v>
      </c>
    </row>
    <row r="34" spans="1:9" ht="12.75" customHeight="1">
      <c r="A34" s="220" t="s">
        <v>115</v>
      </c>
      <c r="B34" s="618">
        <v>128433</v>
      </c>
      <c r="C34" s="619">
        <v>1175</v>
      </c>
      <c r="D34" s="267">
        <v>2</v>
      </c>
      <c r="E34" s="402">
        <v>0</v>
      </c>
      <c r="F34" s="393">
        <v>36925</v>
      </c>
      <c r="G34" s="393">
        <v>196</v>
      </c>
      <c r="H34" s="519">
        <f t="shared" si="0"/>
        <v>36927</v>
      </c>
      <c r="I34" s="519">
        <f t="shared" si="1"/>
        <v>196</v>
      </c>
    </row>
    <row r="35" spans="1:9" ht="12.75" customHeight="1">
      <c r="A35" s="220" t="s">
        <v>214</v>
      </c>
      <c r="B35" s="620" t="s">
        <v>422</v>
      </c>
      <c r="C35" s="620" t="s">
        <v>422</v>
      </c>
      <c r="D35" s="402">
        <v>0</v>
      </c>
      <c r="E35" s="402">
        <v>0</v>
      </c>
      <c r="F35" s="359">
        <v>0</v>
      </c>
      <c r="G35" s="359">
        <v>0</v>
      </c>
      <c r="H35" s="359">
        <v>0</v>
      </c>
      <c r="I35" s="359">
        <v>0</v>
      </c>
    </row>
    <row r="36" spans="1:9" ht="12.75" customHeight="1">
      <c r="A36" s="220" t="s">
        <v>94</v>
      </c>
      <c r="B36" s="618">
        <v>101127</v>
      </c>
      <c r="C36" s="619">
        <v>16307</v>
      </c>
      <c r="D36" s="267">
        <v>103864</v>
      </c>
      <c r="E36" s="367">
        <v>2635</v>
      </c>
      <c r="F36" s="393">
        <v>22841</v>
      </c>
      <c r="G36" s="393">
        <v>11771</v>
      </c>
      <c r="H36" s="519">
        <f t="shared" si="0"/>
        <v>126705</v>
      </c>
      <c r="I36" s="519">
        <f t="shared" si="1"/>
        <v>14406</v>
      </c>
    </row>
    <row r="37" spans="1:9" ht="12.75" customHeight="1">
      <c r="A37" s="220" t="s">
        <v>95</v>
      </c>
      <c r="B37" s="618">
        <v>45094</v>
      </c>
      <c r="C37" s="619">
        <v>3578</v>
      </c>
      <c r="D37" s="267">
        <v>6177</v>
      </c>
      <c r="E37" s="402">
        <v>0</v>
      </c>
      <c r="F37" s="393">
        <v>8930</v>
      </c>
      <c r="G37" s="393">
        <v>2442</v>
      </c>
      <c r="H37" s="519">
        <f t="shared" si="0"/>
        <v>15107</v>
      </c>
      <c r="I37" s="519">
        <f t="shared" si="1"/>
        <v>2442</v>
      </c>
    </row>
    <row r="38" spans="1:9" ht="12.75">
      <c r="A38" s="220" t="s">
        <v>116</v>
      </c>
      <c r="B38" s="618">
        <v>96</v>
      </c>
      <c r="C38" s="619">
        <v>14230</v>
      </c>
      <c r="D38" s="267">
        <v>1638</v>
      </c>
      <c r="E38" s="367">
        <v>2442</v>
      </c>
      <c r="F38" s="393">
        <v>2</v>
      </c>
      <c r="G38" s="393">
        <v>4056</v>
      </c>
      <c r="H38" s="519">
        <f t="shared" si="0"/>
        <v>1640</v>
      </c>
      <c r="I38" s="519">
        <f t="shared" si="1"/>
        <v>6498</v>
      </c>
    </row>
    <row r="39" spans="1:9" ht="12.75">
      <c r="A39" s="220" t="s">
        <v>215</v>
      </c>
      <c r="B39" s="618">
        <v>85</v>
      </c>
      <c r="C39" s="620" t="s">
        <v>422</v>
      </c>
      <c r="D39" s="402">
        <v>0</v>
      </c>
      <c r="E39" s="402">
        <v>0</v>
      </c>
      <c r="F39" s="359">
        <v>0</v>
      </c>
      <c r="G39" s="359">
        <v>0</v>
      </c>
      <c r="H39" s="359">
        <v>0</v>
      </c>
      <c r="I39" s="359">
        <v>0</v>
      </c>
    </row>
    <row r="40" spans="1:9" ht="12.75">
      <c r="A40" s="220" t="s">
        <v>96</v>
      </c>
      <c r="B40" s="618">
        <v>26</v>
      </c>
      <c r="C40" s="619">
        <v>50663</v>
      </c>
      <c r="D40" s="402">
        <v>0</v>
      </c>
      <c r="E40" s="367">
        <v>7513</v>
      </c>
      <c r="F40" s="359">
        <v>0</v>
      </c>
      <c r="G40" s="393">
        <v>11383</v>
      </c>
      <c r="H40" s="359">
        <v>0</v>
      </c>
      <c r="I40" s="519">
        <f t="shared" si="1"/>
        <v>18896</v>
      </c>
    </row>
    <row r="41" spans="1:9" ht="12.75">
      <c r="A41" s="220" t="s">
        <v>216</v>
      </c>
      <c r="B41" s="620" t="s">
        <v>422</v>
      </c>
      <c r="C41" s="619">
        <v>58768</v>
      </c>
      <c r="D41" s="402">
        <v>0</v>
      </c>
      <c r="E41" s="402">
        <v>0</v>
      </c>
      <c r="F41" s="359">
        <v>0</v>
      </c>
      <c r="G41" s="359">
        <v>0</v>
      </c>
      <c r="H41" s="359">
        <v>0</v>
      </c>
      <c r="I41" s="359">
        <v>0</v>
      </c>
    </row>
    <row r="42" spans="1:9" ht="12.75">
      <c r="A42" s="220" t="s">
        <v>117</v>
      </c>
      <c r="B42" s="618">
        <v>970</v>
      </c>
      <c r="C42" s="619">
        <v>31047</v>
      </c>
      <c r="D42" s="267">
        <v>383</v>
      </c>
      <c r="E42" s="367">
        <v>1024</v>
      </c>
      <c r="F42" s="393">
        <v>903</v>
      </c>
      <c r="G42" s="393">
        <v>6820</v>
      </c>
      <c r="H42" s="519">
        <f t="shared" si="0"/>
        <v>1286</v>
      </c>
      <c r="I42" s="519">
        <f t="shared" si="1"/>
        <v>7844</v>
      </c>
    </row>
    <row r="43" spans="1:9" ht="12.75">
      <c r="A43" s="220" t="s">
        <v>25</v>
      </c>
      <c r="B43" s="618">
        <v>1155807</v>
      </c>
      <c r="C43" s="619">
        <v>578885</v>
      </c>
      <c r="D43" s="267">
        <v>395654</v>
      </c>
      <c r="E43" s="367">
        <v>134652</v>
      </c>
      <c r="F43" s="393">
        <v>127788</v>
      </c>
      <c r="G43" s="393">
        <v>193386</v>
      </c>
      <c r="H43" s="519">
        <f t="shared" si="0"/>
        <v>523442</v>
      </c>
      <c r="I43" s="519">
        <f t="shared" si="1"/>
        <v>328038</v>
      </c>
    </row>
    <row r="44" spans="1:9" ht="12.75">
      <c r="A44" s="220" t="s">
        <v>118</v>
      </c>
      <c r="B44" s="618">
        <v>10995</v>
      </c>
      <c r="C44" s="620" t="s">
        <v>422</v>
      </c>
      <c r="D44" s="403">
        <v>40</v>
      </c>
      <c r="E44" s="367">
        <v>1</v>
      </c>
      <c r="F44" s="393">
        <v>38</v>
      </c>
      <c r="G44" s="359">
        <v>0</v>
      </c>
      <c r="H44" s="519">
        <f t="shared" si="0"/>
        <v>78</v>
      </c>
      <c r="I44" s="519">
        <f t="shared" si="1"/>
        <v>1</v>
      </c>
    </row>
    <row r="45" spans="1:9" ht="12.75">
      <c r="A45" s="220" t="s">
        <v>217</v>
      </c>
      <c r="B45" s="620" t="s">
        <v>422</v>
      </c>
      <c r="C45" s="620" t="s">
        <v>422</v>
      </c>
      <c r="D45" s="359">
        <v>0</v>
      </c>
      <c r="E45" s="402">
        <v>0</v>
      </c>
      <c r="F45" s="359">
        <v>0</v>
      </c>
      <c r="G45" s="359">
        <v>0</v>
      </c>
      <c r="H45" s="359">
        <v>0</v>
      </c>
      <c r="I45" s="359">
        <v>0</v>
      </c>
    </row>
    <row r="46" spans="1:9" ht="12.75">
      <c r="A46" s="220" t="s">
        <v>218</v>
      </c>
      <c r="B46" s="618">
        <v>8909618</v>
      </c>
      <c r="C46" s="619">
        <v>1981119</v>
      </c>
      <c r="D46" s="267">
        <v>2128031</v>
      </c>
      <c r="E46" s="367">
        <v>387065</v>
      </c>
      <c r="F46" s="393">
        <v>2764588</v>
      </c>
      <c r="G46" s="393">
        <v>395102</v>
      </c>
      <c r="H46" s="519">
        <f t="shared" si="0"/>
        <v>4892619</v>
      </c>
      <c r="I46" s="519">
        <f t="shared" si="1"/>
        <v>782167</v>
      </c>
    </row>
    <row r="47" spans="1:9" ht="12.75">
      <c r="A47" s="220" t="s">
        <v>97</v>
      </c>
      <c r="B47" s="618">
        <v>56</v>
      </c>
      <c r="C47" s="619">
        <v>2819</v>
      </c>
      <c r="D47" s="221">
        <v>0</v>
      </c>
      <c r="E47" s="402">
        <v>0</v>
      </c>
      <c r="F47" s="402">
        <v>0</v>
      </c>
      <c r="G47" s="402">
        <v>0</v>
      </c>
      <c r="H47" s="402">
        <v>0</v>
      </c>
      <c r="I47" s="402">
        <v>0</v>
      </c>
    </row>
    <row r="48" spans="1:9" ht="12.75">
      <c r="A48" s="220" t="s">
        <v>98</v>
      </c>
      <c r="B48" s="618">
        <v>305774</v>
      </c>
      <c r="C48" s="619">
        <v>528</v>
      </c>
      <c r="D48" s="267">
        <v>80083</v>
      </c>
      <c r="E48" s="402">
        <v>0</v>
      </c>
      <c r="F48" s="393">
        <v>43314</v>
      </c>
      <c r="G48" s="393">
        <v>188</v>
      </c>
      <c r="H48" s="519">
        <f t="shared" si="0"/>
        <v>123397</v>
      </c>
      <c r="I48" s="519">
        <f t="shared" si="1"/>
        <v>188</v>
      </c>
    </row>
    <row r="49" spans="1:9" ht="12.75">
      <c r="A49" s="220" t="s">
        <v>43</v>
      </c>
      <c r="B49" s="618">
        <v>41834</v>
      </c>
      <c r="C49" s="619">
        <v>26616</v>
      </c>
      <c r="D49" s="267">
        <v>95689</v>
      </c>
      <c r="E49" s="367">
        <v>3362</v>
      </c>
      <c r="F49" s="393">
        <v>8604</v>
      </c>
      <c r="G49" s="393">
        <v>5679</v>
      </c>
      <c r="H49" s="519">
        <f t="shared" si="0"/>
        <v>104293</v>
      </c>
      <c r="I49" s="519">
        <f t="shared" si="1"/>
        <v>9041</v>
      </c>
    </row>
    <row r="50" spans="1:9" ht="12.75">
      <c r="A50" s="220" t="s">
        <v>119</v>
      </c>
      <c r="B50" s="620" t="s">
        <v>422</v>
      </c>
      <c r="C50" s="619">
        <v>17287</v>
      </c>
      <c r="D50" s="221">
        <v>0</v>
      </c>
      <c r="E50" s="367">
        <v>1233</v>
      </c>
      <c r="F50" s="393">
        <v>112</v>
      </c>
      <c r="G50" s="393">
        <v>1069</v>
      </c>
      <c r="H50" s="519">
        <f t="shared" si="0"/>
        <v>112</v>
      </c>
      <c r="I50" s="519">
        <f t="shared" si="1"/>
        <v>2302</v>
      </c>
    </row>
    <row r="51" spans="1:9" ht="12.75">
      <c r="A51" s="220" t="s">
        <v>219</v>
      </c>
      <c r="B51" s="618">
        <v>13</v>
      </c>
      <c r="C51" s="619">
        <v>827</v>
      </c>
      <c r="D51" s="221">
        <v>0</v>
      </c>
      <c r="E51" s="367">
        <v>42</v>
      </c>
      <c r="F51" s="402">
        <v>0</v>
      </c>
      <c r="G51" s="402">
        <v>0</v>
      </c>
      <c r="H51" s="402">
        <v>0</v>
      </c>
      <c r="I51" s="519">
        <f t="shared" si="1"/>
        <v>42</v>
      </c>
    </row>
    <row r="52" spans="1:9" ht="12.75">
      <c r="A52" s="220" t="s">
        <v>28</v>
      </c>
      <c r="B52" s="618">
        <v>8471</v>
      </c>
      <c r="C52" s="619">
        <v>21026</v>
      </c>
      <c r="D52" s="267">
        <v>4090</v>
      </c>
      <c r="E52" s="367">
        <v>15878</v>
      </c>
      <c r="F52" s="393">
        <v>35947</v>
      </c>
      <c r="G52" s="393">
        <v>11916</v>
      </c>
      <c r="H52" s="519">
        <f t="shared" si="0"/>
        <v>40037</v>
      </c>
      <c r="I52" s="519">
        <f t="shared" si="1"/>
        <v>27794</v>
      </c>
    </row>
    <row r="53" spans="1:9" ht="12.75">
      <c r="A53" s="220" t="s">
        <v>220</v>
      </c>
      <c r="B53" s="618">
        <v>12069</v>
      </c>
      <c r="C53" s="619">
        <v>23346</v>
      </c>
      <c r="D53" s="221">
        <v>0</v>
      </c>
      <c r="E53" s="391">
        <v>5435</v>
      </c>
      <c r="F53" s="402">
        <v>0</v>
      </c>
      <c r="G53" s="393">
        <v>7783</v>
      </c>
      <c r="H53" s="359">
        <v>0</v>
      </c>
      <c r="I53" s="519">
        <f t="shared" si="1"/>
        <v>13218</v>
      </c>
    </row>
    <row r="54" spans="1:9" ht="12.75">
      <c r="A54" s="220" t="s">
        <v>99</v>
      </c>
      <c r="B54" s="618">
        <v>390651</v>
      </c>
      <c r="C54" s="619">
        <v>47808</v>
      </c>
      <c r="D54" s="267">
        <v>89331</v>
      </c>
      <c r="E54" s="367">
        <v>2151</v>
      </c>
      <c r="F54" s="393">
        <v>6099</v>
      </c>
      <c r="G54" s="393">
        <v>3097</v>
      </c>
      <c r="H54" s="519">
        <f t="shared" si="0"/>
        <v>95430</v>
      </c>
      <c r="I54" s="519">
        <f t="shared" si="1"/>
        <v>5248</v>
      </c>
    </row>
    <row r="55" spans="1:9" ht="12.75">
      <c r="A55" s="220" t="s">
        <v>30</v>
      </c>
      <c r="B55" s="618">
        <v>131848</v>
      </c>
      <c r="C55" s="619">
        <v>42125</v>
      </c>
      <c r="D55" s="267">
        <v>20100</v>
      </c>
      <c r="E55" s="367">
        <v>9139</v>
      </c>
      <c r="F55" s="393">
        <v>58279</v>
      </c>
      <c r="G55" s="393">
        <v>3942</v>
      </c>
      <c r="H55" s="519">
        <f t="shared" si="0"/>
        <v>78379</v>
      </c>
      <c r="I55" s="519">
        <f t="shared" si="1"/>
        <v>13081</v>
      </c>
    </row>
    <row r="56" spans="1:9" ht="12.75">
      <c r="A56" s="222" t="s">
        <v>221</v>
      </c>
      <c r="B56" s="328">
        <f aca="true" t="shared" si="2" ref="B56:I56">B7-SUM(B8:B55)</f>
        <v>17697</v>
      </c>
      <c r="C56" s="328">
        <f t="shared" si="2"/>
        <v>41011</v>
      </c>
      <c r="D56" s="328">
        <f t="shared" si="2"/>
        <v>2852</v>
      </c>
      <c r="E56" s="328">
        <f t="shared" si="2"/>
        <v>7363</v>
      </c>
      <c r="F56" s="605">
        <f t="shared" si="2"/>
        <v>11731</v>
      </c>
      <c r="G56" s="605">
        <f t="shared" si="2"/>
        <v>11017</v>
      </c>
      <c r="H56" s="328">
        <f t="shared" si="2"/>
        <v>14583</v>
      </c>
      <c r="I56" s="328">
        <f t="shared" si="2"/>
        <v>18380</v>
      </c>
    </row>
    <row r="57" ht="14.25" customHeight="1">
      <c r="A57" s="264" t="s">
        <v>268</v>
      </c>
    </row>
    <row r="58" ht="15.75">
      <c r="A58" s="264" t="s">
        <v>253</v>
      </c>
    </row>
    <row r="59" ht="15.75">
      <c r="A59" s="89" t="s">
        <v>271</v>
      </c>
    </row>
  </sheetData>
  <sheetProtection/>
  <mergeCells count="6">
    <mergeCell ref="A4:A6"/>
    <mergeCell ref="D4:I4"/>
    <mergeCell ref="F5:G5"/>
    <mergeCell ref="H5:I5"/>
    <mergeCell ref="B4:C5"/>
    <mergeCell ref="D5:E5"/>
  </mergeCells>
  <printOptions/>
  <pageMargins left="0.67" right="0.19" top="0.84" bottom="0.25" header="0.53" footer="0.27"/>
  <pageSetup horizontalDpi="600" verticalDpi="600" orientation="portrait" paperSize="9" r:id="rId1"/>
  <headerFooter alignWithMargins="0">
    <oddHeader>&amp;C- 26 -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20.00390625" style="249" customWidth="1"/>
    <col min="2" max="9" width="9.421875" style="249" customWidth="1"/>
    <col min="10" max="16384" width="9.140625" style="249" customWidth="1"/>
  </cols>
  <sheetData>
    <row r="1" spans="1:9" ht="17.25" customHeight="1">
      <c r="A1" s="74" t="s">
        <v>428</v>
      </c>
      <c r="B1" s="73"/>
      <c r="C1" s="73"/>
      <c r="D1" s="248"/>
      <c r="E1" s="248"/>
      <c r="F1" s="248"/>
      <c r="G1" s="248"/>
      <c r="H1" s="248"/>
      <c r="I1" s="248"/>
    </row>
    <row r="2" spans="1:9" ht="3" customHeight="1">
      <c r="A2" s="74"/>
      <c r="B2" s="73"/>
      <c r="C2" s="73"/>
      <c r="D2" s="248"/>
      <c r="E2" s="248"/>
      <c r="F2" s="248"/>
      <c r="G2" s="248"/>
      <c r="H2" s="248"/>
      <c r="I2" s="248"/>
    </row>
    <row r="3" spans="1:9" ht="11.25" customHeight="1">
      <c r="A3" s="73"/>
      <c r="B3" s="73"/>
      <c r="C3" s="73"/>
      <c r="E3" s="77"/>
      <c r="F3" s="77"/>
      <c r="G3" s="77"/>
      <c r="H3" s="77"/>
      <c r="I3" s="77" t="s">
        <v>188</v>
      </c>
    </row>
    <row r="4" spans="1:9" ht="1.5" customHeight="1">
      <c r="A4" s="73"/>
      <c r="B4" s="73"/>
      <c r="C4" s="73"/>
      <c r="D4" s="77"/>
      <c r="E4" s="77"/>
      <c r="F4" s="77"/>
      <c r="G4" s="77"/>
      <c r="H4" s="77"/>
      <c r="I4" s="77"/>
    </row>
    <row r="5" spans="1:9" ht="3" customHeight="1" hidden="1">
      <c r="A5" s="73"/>
      <c r="B5" s="73"/>
      <c r="C5" s="73"/>
      <c r="D5" s="77"/>
      <c r="E5" s="77"/>
      <c r="F5" s="77"/>
      <c r="G5" s="77"/>
      <c r="H5" s="77"/>
      <c r="I5" s="77"/>
    </row>
    <row r="6" spans="1:9" s="250" customFormat="1" ht="17.25" customHeight="1">
      <c r="A6" s="724" t="s">
        <v>87</v>
      </c>
      <c r="B6" s="707" t="s">
        <v>420</v>
      </c>
      <c r="C6" s="708"/>
      <c r="D6" s="727" t="s">
        <v>380</v>
      </c>
      <c r="E6" s="728"/>
      <c r="F6" s="728"/>
      <c r="G6" s="728"/>
      <c r="H6" s="728"/>
      <c r="I6" s="729"/>
    </row>
    <row r="7" spans="1:9" s="250" customFormat="1" ht="15" customHeight="1">
      <c r="A7" s="725"/>
      <c r="B7" s="709"/>
      <c r="C7" s="710"/>
      <c r="D7" s="730" t="s">
        <v>0</v>
      </c>
      <c r="E7" s="730"/>
      <c r="F7" s="730" t="s">
        <v>1</v>
      </c>
      <c r="G7" s="730"/>
      <c r="H7" s="731" t="s">
        <v>414</v>
      </c>
      <c r="I7" s="732"/>
    </row>
    <row r="8" spans="1:9" ht="26.25" customHeight="1">
      <c r="A8" s="726"/>
      <c r="B8" s="75" t="s">
        <v>246</v>
      </c>
      <c r="C8" s="75" t="s">
        <v>272</v>
      </c>
      <c r="D8" s="75" t="s">
        <v>246</v>
      </c>
      <c r="E8" s="75" t="s">
        <v>272</v>
      </c>
      <c r="F8" s="75" t="s">
        <v>246</v>
      </c>
      <c r="G8" s="75" t="s">
        <v>272</v>
      </c>
      <c r="H8" s="75" t="s">
        <v>246</v>
      </c>
      <c r="I8" s="75" t="s">
        <v>272</v>
      </c>
    </row>
    <row r="9" spans="1:9" s="250" customFormat="1" ht="16.5" customHeight="1">
      <c r="A9" s="219" t="s">
        <v>80</v>
      </c>
      <c r="B9" s="395">
        <f aca="true" t="shared" si="0" ref="B9:G9">SUM(B10:B27)</f>
        <v>3633095</v>
      </c>
      <c r="C9" s="395">
        <f t="shared" si="0"/>
        <v>5055409</v>
      </c>
      <c r="D9" s="397">
        <f t="shared" si="0"/>
        <v>1143486</v>
      </c>
      <c r="E9" s="397">
        <f t="shared" si="0"/>
        <v>1071034</v>
      </c>
      <c r="F9" s="397">
        <f t="shared" si="0"/>
        <v>853476</v>
      </c>
      <c r="G9" s="397">
        <f t="shared" si="0"/>
        <v>1357839</v>
      </c>
      <c r="H9" s="396">
        <f>D9+F9</f>
        <v>1996962</v>
      </c>
      <c r="I9" s="396">
        <f>E9+G9</f>
        <v>2428873</v>
      </c>
    </row>
    <row r="10" spans="1:9" s="250" customFormat="1" ht="16.5" customHeight="1">
      <c r="A10" s="220" t="s">
        <v>90</v>
      </c>
      <c r="B10" s="621">
        <v>35</v>
      </c>
      <c r="C10" s="621">
        <v>7184</v>
      </c>
      <c r="D10" s="358">
        <v>0</v>
      </c>
      <c r="E10" s="399">
        <v>2830</v>
      </c>
      <c r="F10" s="358">
        <v>0</v>
      </c>
      <c r="G10" s="398">
        <v>1207</v>
      </c>
      <c r="H10" s="358">
        <v>0</v>
      </c>
      <c r="I10" s="521">
        <f aca="true" t="shared" si="1" ref="I10:I27">E10+G10</f>
        <v>4037</v>
      </c>
    </row>
    <row r="11" spans="1:9" s="250" customFormat="1" ht="16.5" customHeight="1">
      <c r="A11" s="220" t="s">
        <v>91</v>
      </c>
      <c r="B11" s="621">
        <v>746</v>
      </c>
      <c r="C11" s="621">
        <v>169647</v>
      </c>
      <c r="D11" s="398">
        <v>15</v>
      </c>
      <c r="E11" s="399">
        <v>43981</v>
      </c>
      <c r="F11" s="398">
        <v>16</v>
      </c>
      <c r="G11" s="398">
        <v>65206</v>
      </c>
      <c r="H11" s="521">
        <f aca="true" t="shared" si="2" ref="H11:H27">D11+F11</f>
        <v>31</v>
      </c>
      <c r="I11" s="521">
        <f t="shared" si="1"/>
        <v>109187</v>
      </c>
    </row>
    <row r="12" spans="1:9" s="250" customFormat="1" ht="16.5" customHeight="1">
      <c r="A12" s="220" t="s">
        <v>109</v>
      </c>
      <c r="B12" s="622" t="s">
        <v>422</v>
      </c>
      <c r="C12" s="621" t="s">
        <v>422</v>
      </c>
      <c r="D12" s="358">
        <v>0</v>
      </c>
      <c r="E12" s="361">
        <v>0</v>
      </c>
      <c r="F12" s="358">
        <v>0</v>
      </c>
      <c r="G12" s="361">
        <v>0</v>
      </c>
      <c r="H12" s="522">
        <f t="shared" si="2"/>
        <v>0</v>
      </c>
      <c r="I12" s="522">
        <f t="shared" si="1"/>
        <v>0</v>
      </c>
    </row>
    <row r="13" spans="1:9" ht="16.5" customHeight="1">
      <c r="A13" s="220" t="s">
        <v>102</v>
      </c>
      <c r="B13" s="622" t="s">
        <v>422</v>
      </c>
      <c r="C13" s="621" t="s">
        <v>422</v>
      </c>
      <c r="D13" s="358">
        <v>0</v>
      </c>
      <c r="E13" s="361">
        <v>0</v>
      </c>
      <c r="F13" s="358">
        <v>0</v>
      </c>
      <c r="G13" s="361">
        <v>0</v>
      </c>
      <c r="H13" s="522">
        <f t="shared" si="2"/>
        <v>0</v>
      </c>
      <c r="I13" s="522">
        <f t="shared" si="1"/>
        <v>0</v>
      </c>
    </row>
    <row r="14" spans="1:9" s="250" customFormat="1" ht="16.5" customHeight="1">
      <c r="A14" s="220" t="s">
        <v>122</v>
      </c>
      <c r="B14" s="621">
        <v>661948</v>
      </c>
      <c r="C14" s="621">
        <v>10170</v>
      </c>
      <c r="D14" s="398">
        <v>227589</v>
      </c>
      <c r="E14" s="399">
        <v>1337</v>
      </c>
      <c r="F14" s="398">
        <v>172509</v>
      </c>
      <c r="G14" s="398">
        <v>1115</v>
      </c>
      <c r="H14" s="521">
        <f t="shared" si="2"/>
        <v>400098</v>
      </c>
      <c r="I14" s="521">
        <f t="shared" si="1"/>
        <v>2452</v>
      </c>
    </row>
    <row r="15" spans="1:9" s="250" customFormat="1" ht="16.5" customHeight="1">
      <c r="A15" s="220" t="s">
        <v>195</v>
      </c>
      <c r="B15" s="622" t="s">
        <v>422</v>
      </c>
      <c r="C15" s="621">
        <v>43</v>
      </c>
      <c r="D15" s="358">
        <v>0</v>
      </c>
      <c r="E15" s="399">
        <v>105</v>
      </c>
      <c r="F15" s="358">
        <v>0</v>
      </c>
      <c r="G15" s="361">
        <v>0</v>
      </c>
      <c r="H15" s="358">
        <v>0</v>
      </c>
      <c r="I15" s="521">
        <f t="shared" si="1"/>
        <v>105</v>
      </c>
    </row>
    <row r="16" spans="1:9" s="250" customFormat="1" ht="16.5" customHeight="1">
      <c r="A16" s="220" t="s">
        <v>92</v>
      </c>
      <c r="B16" s="621">
        <v>18528</v>
      </c>
      <c r="C16" s="621">
        <v>3447</v>
      </c>
      <c r="D16" s="398">
        <v>8685</v>
      </c>
      <c r="E16" s="399">
        <v>6939</v>
      </c>
      <c r="F16" s="398">
        <v>5864</v>
      </c>
      <c r="G16" s="398">
        <v>53711</v>
      </c>
      <c r="H16" s="521">
        <f t="shared" si="2"/>
        <v>14549</v>
      </c>
      <c r="I16" s="521">
        <f t="shared" si="1"/>
        <v>60650</v>
      </c>
    </row>
    <row r="17" spans="1:9" s="250" customFormat="1" ht="16.5" customHeight="1">
      <c r="A17" s="360" t="s">
        <v>24</v>
      </c>
      <c r="B17" s="621">
        <v>401604</v>
      </c>
      <c r="C17" s="621">
        <v>239318</v>
      </c>
      <c r="D17" s="398">
        <v>191899</v>
      </c>
      <c r="E17" s="399">
        <v>54092</v>
      </c>
      <c r="F17" s="398">
        <v>281850</v>
      </c>
      <c r="G17" s="398">
        <v>63774</v>
      </c>
      <c r="H17" s="521">
        <f t="shared" si="2"/>
        <v>473749</v>
      </c>
      <c r="I17" s="521">
        <f t="shared" si="1"/>
        <v>117866</v>
      </c>
    </row>
    <row r="18" spans="1:9" ht="16.5" customHeight="1">
      <c r="A18" s="360" t="s">
        <v>247</v>
      </c>
      <c r="B18" s="358"/>
      <c r="C18" s="621"/>
      <c r="D18" s="358">
        <v>0</v>
      </c>
      <c r="E18" s="361">
        <v>0</v>
      </c>
      <c r="F18" s="358">
        <v>0</v>
      </c>
      <c r="G18" s="358">
        <v>0</v>
      </c>
      <c r="H18" s="522">
        <f t="shared" si="2"/>
        <v>0</v>
      </c>
      <c r="I18" s="522">
        <f t="shared" si="1"/>
        <v>0</v>
      </c>
    </row>
    <row r="19" spans="1:9" s="250" customFormat="1" ht="16.5" customHeight="1">
      <c r="A19" s="220" t="s">
        <v>233</v>
      </c>
      <c r="B19" s="621">
        <v>553065</v>
      </c>
      <c r="C19" s="621">
        <v>3864950</v>
      </c>
      <c r="D19" s="398">
        <v>123029</v>
      </c>
      <c r="E19" s="399">
        <v>788862</v>
      </c>
      <c r="F19" s="398">
        <v>121215</v>
      </c>
      <c r="G19" s="398">
        <v>948914</v>
      </c>
      <c r="H19" s="521">
        <f t="shared" si="2"/>
        <v>244244</v>
      </c>
      <c r="I19" s="521">
        <f t="shared" si="1"/>
        <v>1737776</v>
      </c>
    </row>
    <row r="20" spans="1:9" s="250" customFormat="1" ht="16.5" customHeight="1">
      <c r="A20" s="220" t="s">
        <v>81</v>
      </c>
      <c r="B20" s="621">
        <v>4536</v>
      </c>
      <c r="C20" s="621">
        <v>19615</v>
      </c>
      <c r="D20" s="398">
        <v>3011</v>
      </c>
      <c r="E20" s="399">
        <v>3555</v>
      </c>
      <c r="F20" s="398">
        <v>595</v>
      </c>
      <c r="G20" s="358">
        <v>0</v>
      </c>
      <c r="H20" s="521">
        <f t="shared" si="2"/>
        <v>3606</v>
      </c>
      <c r="I20" s="521">
        <f t="shared" si="1"/>
        <v>3555</v>
      </c>
    </row>
    <row r="21" spans="1:9" s="250" customFormat="1" ht="16.5" customHeight="1">
      <c r="A21" s="220" t="s">
        <v>96</v>
      </c>
      <c r="B21" s="621">
        <v>26</v>
      </c>
      <c r="C21" s="621">
        <v>50663</v>
      </c>
      <c r="D21" s="358">
        <v>0</v>
      </c>
      <c r="E21" s="399">
        <v>7513</v>
      </c>
      <c r="F21" s="358">
        <v>0</v>
      </c>
      <c r="G21" s="398">
        <v>11383</v>
      </c>
      <c r="H21" s="522">
        <f t="shared" si="2"/>
        <v>0</v>
      </c>
      <c r="I21" s="521">
        <f t="shared" si="1"/>
        <v>18896</v>
      </c>
    </row>
    <row r="22" spans="1:9" s="250" customFormat="1" ht="16.5" customHeight="1">
      <c r="A22" s="220" t="s">
        <v>25</v>
      </c>
      <c r="B22" s="621">
        <v>1155807</v>
      </c>
      <c r="C22" s="621">
        <v>578885</v>
      </c>
      <c r="D22" s="398">
        <v>395654</v>
      </c>
      <c r="E22" s="399">
        <v>134652</v>
      </c>
      <c r="F22" s="398">
        <v>127788</v>
      </c>
      <c r="G22" s="398">
        <v>193386</v>
      </c>
      <c r="H22" s="521">
        <f t="shared" si="2"/>
        <v>523442</v>
      </c>
      <c r="I22" s="521">
        <f t="shared" si="1"/>
        <v>328038</v>
      </c>
    </row>
    <row r="23" spans="1:9" ht="16.5" customHeight="1">
      <c r="A23" s="220" t="s">
        <v>97</v>
      </c>
      <c r="B23" s="621">
        <v>56</v>
      </c>
      <c r="C23" s="621" t="s">
        <v>422</v>
      </c>
      <c r="D23" s="358">
        <v>0</v>
      </c>
      <c r="E23" s="361">
        <v>0</v>
      </c>
      <c r="F23" s="358">
        <v>0</v>
      </c>
      <c r="G23" s="358">
        <v>0</v>
      </c>
      <c r="H23" s="522">
        <f t="shared" si="2"/>
        <v>0</v>
      </c>
      <c r="I23" s="522">
        <f t="shared" si="1"/>
        <v>0</v>
      </c>
    </row>
    <row r="24" spans="1:9" s="250" customFormat="1" ht="16.5" customHeight="1">
      <c r="A24" s="220" t="s">
        <v>98</v>
      </c>
      <c r="B24" s="621">
        <v>305774</v>
      </c>
      <c r="C24" s="621">
        <v>528</v>
      </c>
      <c r="D24" s="398">
        <v>80083</v>
      </c>
      <c r="E24" s="361">
        <v>0</v>
      </c>
      <c r="F24" s="398">
        <v>43314</v>
      </c>
      <c r="G24" s="398">
        <v>188</v>
      </c>
      <c r="H24" s="607">
        <f t="shared" si="2"/>
        <v>123397</v>
      </c>
      <c r="I24" s="607">
        <f t="shared" si="1"/>
        <v>188</v>
      </c>
    </row>
    <row r="25" spans="1:9" s="250" customFormat="1" ht="16.5" customHeight="1">
      <c r="A25" s="220" t="s">
        <v>28</v>
      </c>
      <c r="B25" s="621">
        <v>8471</v>
      </c>
      <c r="C25" s="621">
        <v>21026</v>
      </c>
      <c r="D25" s="398">
        <v>4090</v>
      </c>
      <c r="E25" s="399">
        <v>15878</v>
      </c>
      <c r="F25" s="398">
        <v>35947</v>
      </c>
      <c r="G25" s="398">
        <v>11916</v>
      </c>
      <c r="H25" s="521">
        <f t="shared" si="2"/>
        <v>40037</v>
      </c>
      <c r="I25" s="521">
        <f t="shared" si="1"/>
        <v>27794</v>
      </c>
    </row>
    <row r="26" spans="1:9" s="250" customFormat="1" ht="16.5" customHeight="1">
      <c r="A26" s="220" t="s">
        <v>99</v>
      </c>
      <c r="B26" s="621">
        <v>390651</v>
      </c>
      <c r="C26" s="621">
        <v>47808</v>
      </c>
      <c r="D26" s="398">
        <v>89331</v>
      </c>
      <c r="E26" s="399">
        <v>2151</v>
      </c>
      <c r="F26" s="398">
        <v>6099</v>
      </c>
      <c r="G26" s="398">
        <v>3097</v>
      </c>
      <c r="H26" s="521">
        <f t="shared" si="2"/>
        <v>95430</v>
      </c>
      <c r="I26" s="521">
        <f t="shared" si="1"/>
        <v>5248</v>
      </c>
    </row>
    <row r="27" spans="1:9" s="250" customFormat="1" ht="16.5" customHeight="1">
      <c r="A27" s="222" t="s">
        <v>30</v>
      </c>
      <c r="B27" s="623">
        <v>131848</v>
      </c>
      <c r="C27" s="623">
        <v>42125</v>
      </c>
      <c r="D27" s="400">
        <v>20100</v>
      </c>
      <c r="E27" s="401">
        <v>9139</v>
      </c>
      <c r="F27" s="400">
        <v>58279</v>
      </c>
      <c r="G27" s="400">
        <v>3942</v>
      </c>
      <c r="H27" s="523">
        <f t="shared" si="2"/>
        <v>78379</v>
      </c>
      <c r="I27" s="523">
        <f t="shared" si="1"/>
        <v>13081</v>
      </c>
    </row>
    <row r="28" spans="1:9" ht="6.75" customHeight="1">
      <c r="A28" s="224"/>
      <c r="B28" s="251"/>
      <c r="C28" s="251"/>
      <c r="D28" s="252"/>
      <c r="E28" s="252"/>
      <c r="F28" s="252"/>
      <c r="G28" s="252"/>
      <c r="H28" s="252"/>
      <c r="I28" s="252"/>
    </row>
    <row r="29" spans="1:9" s="250" customFormat="1" ht="12.75" customHeight="1">
      <c r="A29" s="362" t="s">
        <v>421</v>
      </c>
      <c r="B29" s="362"/>
      <c r="C29" s="362"/>
      <c r="D29" s="224"/>
      <c r="E29" s="224"/>
      <c r="F29" s="224"/>
      <c r="G29" s="224"/>
      <c r="H29" s="224"/>
      <c r="I29" s="224"/>
    </row>
    <row r="30" spans="1:9" s="250" customFormat="1" ht="12.75" customHeight="1">
      <c r="A30" s="223"/>
      <c r="B30" s="224"/>
      <c r="C30" s="224"/>
      <c r="D30" s="224"/>
      <c r="E30" s="224"/>
      <c r="F30" s="224"/>
      <c r="G30" s="224"/>
      <c r="H30" s="224"/>
      <c r="I30" s="224"/>
    </row>
    <row r="32" spans="1:9" ht="18.75">
      <c r="A32" s="74" t="s">
        <v>429</v>
      </c>
      <c r="B32" s="273"/>
      <c r="C32" s="273"/>
      <c r="D32" s="274"/>
      <c r="E32" s="274"/>
      <c r="F32" s="274"/>
      <c r="G32" s="274"/>
      <c r="H32" s="274"/>
      <c r="I32" s="274"/>
    </row>
    <row r="33" spans="1:9" ht="12.75">
      <c r="A33" s="248"/>
      <c r="B33" s="273"/>
      <c r="C33" s="273"/>
      <c r="D33" s="275"/>
      <c r="E33" s="275"/>
      <c r="F33" s="275"/>
      <c r="G33" s="275"/>
      <c r="H33" s="275"/>
      <c r="I33" s="77" t="s">
        <v>188</v>
      </c>
    </row>
    <row r="34" spans="1:9" ht="15.75">
      <c r="A34" s="711" t="s">
        <v>88</v>
      </c>
      <c r="B34" s="720" t="s">
        <v>416</v>
      </c>
      <c r="C34" s="721"/>
      <c r="D34" s="715" t="s">
        <v>374</v>
      </c>
      <c r="E34" s="716"/>
      <c r="F34" s="716"/>
      <c r="G34" s="716"/>
      <c r="H34" s="716"/>
      <c r="I34" s="717"/>
    </row>
    <row r="35" spans="1:9" ht="12.75">
      <c r="A35" s="712"/>
      <c r="B35" s="722"/>
      <c r="C35" s="723"/>
      <c r="D35" s="714" t="s">
        <v>0</v>
      </c>
      <c r="E35" s="714"/>
      <c r="F35" s="714" t="s">
        <v>1</v>
      </c>
      <c r="G35" s="714"/>
      <c r="H35" s="718" t="s">
        <v>414</v>
      </c>
      <c r="I35" s="719"/>
    </row>
    <row r="36" spans="1:9" ht="25.5">
      <c r="A36" s="713"/>
      <c r="B36" s="276" t="s">
        <v>246</v>
      </c>
      <c r="C36" s="75" t="s">
        <v>272</v>
      </c>
      <c r="D36" s="276" t="s">
        <v>246</v>
      </c>
      <c r="E36" s="75" t="s">
        <v>272</v>
      </c>
      <c r="F36" s="276" t="s">
        <v>246</v>
      </c>
      <c r="G36" s="75" t="s">
        <v>272</v>
      </c>
      <c r="H36" s="276" t="s">
        <v>246</v>
      </c>
      <c r="I36" s="75" t="s">
        <v>272</v>
      </c>
    </row>
    <row r="37" spans="1:9" ht="15" customHeight="1">
      <c r="A37" s="363" t="s">
        <v>80</v>
      </c>
      <c r="B37" s="364">
        <f aca="true" t="shared" si="3" ref="B37:G37">SUM(B38:B50)</f>
        <v>10536242</v>
      </c>
      <c r="C37" s="364">
        <f t="shared" si="3"/>
        <v>6129861</v>
      </c>
      <c r="D37" s="365">
        <f t="shared" si="3"/>
        <v>2658023</v>
      </c>
      <c r="E37" s="365">
        <f t="shared" si="3"/>
        <v>1211377</v>
      </c>
      <c r="F37" s="365">
        <f t="shared" si="3"/>
        <v>3051501</v>
      </c>
      <c r="G37" s="365">
        <f t="shared" si="3"/>
        <v>1393388</v>
      </c>
      <c r="H37" s="268">
        <f>D37+F37</f>
        <v>5709524</v>
      </c>
      <c r="I37" s="268">
        <f>E37+G37</f>
        <v>2604765</v>
      </c>
    </row>
    <row r="38" spans="1:9" ht="15" customHeight="1">
      <c r="A38" s="366" t="s">
        <v>89</v>
      </c>
      <c r="B38" s="624" t="s">
        <v>422</v>
      </c>
      <c r="C38" s="625">
        <v>71920</v>
      </c>
      <c r="D38" s="267">
        <v>163</v>
      </c>
      <c r="E38" s="367">
        <v>7259</v>
      </c>
      <c r="F38" s="267">
        <v>177</v>
      </c>
      <c r="G38" s="267">
        <v>9538</v>
      </c>
      <c r="H38" s="578">
        <f aca="true" t="shared" si="4" ref="H38:I50">D38+F38</f>
        <v>340</v>
      </c>
      <c r="I38" s="578">
        <f aca="true" t="shared" si="5" ref="I38:I50">E38+G38</f>
        <v>16797</v>
      </c>
    </row>
    <row r="39" spans="1:9" ht="15" customHeight="1">
      <c r="A39" s="366" t="s">
        <v>100</v>
      </c>
      <c r="B39" s="619">
        <v>24526</v>
      </c>
      <c r="C39" s="625">
        <v>3733</v>
      </c>
      <c r="D39" s="267">
        <v>6654</v>
      </c>
      <c r="E39" s="367">
        <v>1360</v>
      </c>
      <c r="F39" s="267">
        <v>10039</v>
      </c>
      <c r="G39" s="267">
        <v>4945</v>
      </c>
      <c r="H39" s="578">
        <f t="shared" si="4"/>
        <v>16693</v>
      </c>
      <c r="I39" s="578">
        <f t="shared" si="5"/>
        <v>6305</v>
      </c>
    </row>
    <row r="40" spans="1:9" ht="15" customHeight="1">
      <c r="A40" s="366" t="s">
        <v>101</v>
      </c>
      <c r="B40" s="618" t="s">
        <v>422</v>
      </c>
      <c r="C40" s="620" t="s">
        <v>422</v>
      </c>
      <c r="D40" s="358">
        <v>0</v>
      </c>
      <c r="E40" s="361">
        <v>0</v>
      </c>
      <c r="F40" s="361">
        <v>0</v>
      </c>
      <c r="G40" s="361">
        <v>0</v>
      </c>
      <c r="H40" s="522">
        <f t="shared" si="4"/>
        <v>0</v>
      </c>
      <c r="I40" s="522">
        <f t="shared" si="5"/>
        <v>0</v>
      </c>
    </row>
    <row r="41" spans="1:9" ht="15" customHeight="1">
      <c r="A41" s="366" t="s">
        <v>93</v>
      </c>
      <c r="B41" s="625">
        <v>28169</v>
      </c>
      <c r="C41" s="625">
        <v>51562</v>
      </c>
      <c r="D41" s="267">
        <v>1891</v>
      </c>
      <c r="E41" s="367">
        <v>5989</v>
      </c>
      <c r="F41" s="267">
        <v>6820</v>
      </c>
      <c r="G41" s="267">
        <v>7770</v>
      </c>
      <c r="H41" s="578">
        <f t="shared" si="4"/>
        <v>8711</v>
      </c>
      <c r="I41" s="578">
        <f t="shared" si="5"/>
        <v>13759</v>
      </c>
    </row>
    <row r="42" spans="1:9" ht="15" customHeight="1">
      <c r="A42" s="366" t="s">
        <v>233</v>
      </c>
      <c r="B42" s="625">
        <v>553065</v>
      </c>
      <c r="C42" s="625">
        <v>3864950</v>
      </c>
      <c r="D42" s="267">
        <v>123029</v>
      </c>
      <c r="E42" s="367">
        <v>788862</v>
      </c>
      <c r="F42" s="267">
        <v>121215</v>
      </c>
      <c r="G42" s="267">
        <v>948914</v>
      </c>
      <c r="H42" s="578">
        <f t="shared" si="4"/>
        <v>244244</v>
      </c>
      <c r="I42" s="578">
        <f t="shared" si="5"/>
        <v>1737776</v>
      </c>
    </row>
    <row r="43" spans="1:9" ht="15" customHeight="1">
      <c r="A43" s="366" t="s">
        <v>81</v>
      </c>
      <c r="B43" s="619">
        <v>4536</v>
      </c>
      <c r="C43" s="625">
        <v>19615</v>
      </c>
      <c r="D43" s="267">
        <v>3011</v>
      </c>
      <c r="E43" s="367">
        <v>3555</v>
      </c>
      <c r="F43" s="267">
        <v>595</v>
      </c>
      <c r="G43" s="361">
        <v>0</v>
      </c>
      <c r="H43" s="578">
        <f t="shared" si="4"/>
        <v>3606</v>
      </c>
      <c r="I43" s="578">
        <f t="shared" si="5"/>
        <v>3555</v>
      </c>
    </row>
    <row r="44" spans="1:9" ht="15" customHeight="1">
      <c r="A44" s="366" t="s">
        <v>94</v>
      </c>
      <c r="B44" s="619">
        <v>101127</v>
      </c>
      <c r="C44" s="625">
        <v>16307</v>
      </c>
      <c r="D44" s="267">
        <v>103864</v>
      </c>
      <c r="E44" s="367">
        <v>2635</v>
      </c>
      <c r="F44" s="267">
        <v>22841</v>
      </c>
      <c r="G44" s="267">
        <v>11771</v>
      </c>
      <c r="H44" s="578">
        <f t="shared" si="4"/>
        <v>126705</v>
      </c>
      <c r="I44" s="578">
        <f t="shared" si="5"/>
        <v>14406</v>
      </c>
    </row>
    <row r="45" spans="1:9" ht="15" customHeight="1">
      <c r="A45" s="366" t="s">
        <v>95</v>
      </c>
      <c r="B45" s="618">
        <v>45094</v>
      </c>
      <c r="C45" s="625">
        <v>3578</v>
      </c>
      <c r="D45" s="368">
        <v>6177</v>
      </c>
      <c r="E45" s="361">
        <v>0</v>
      </c>
      <c r="F45" s="606">
        <v>8930</v>
      </c>
      <c r="G45" s="606">
        <v>2442</v>
      </c>
      <c r="H45" s="607">
        <f t="shared" si="4"/>
        <v>15107</v>
      </c>
      <c r="I45" s="607">
        <f t="shared" si="4"/>
        <v>2442</v>
      </c>
    </row>
    <row r="46" spans="1:9" ht="15" customHeight="1">
      <c r="A46" s="366" t="s">
        <v>218</v>
      </c>
      <c r="B46" s="619">
        <v>8909618</v>
      </c>
      <c r="C46" s="625">
        <v>1981119</v>
      </c>
      <c r="D46" s="267">
        <v>2128031</v>
      </c>
      <c r="E46" s="367">
        <v>387065</v>
      </c>
      <c r="F46" s="267">
        <v>2764588</v>
      </c>
      <c r="G46" s="267">
        <v>395102</v>
      </c>
      <c r="H46" s="578">
        <f t="shared" si="4"/>
        <v>4892619</v>
      </c>
      <c r="I46" s="578">
        <f t="shared" si="5"/>
        <v>782167</v>
      </c>
    </row>
    <row r="47" spans="1:9" ht="15" customHeight="1">
      <c r="A47" s="366" t="s">
        <v>98</v>
      </c>
      <c r="B47" s="619">
        <v>305774</v>
      </c>
      <c r="C47" s="625">
        <v>528</v>
      </c>
      <c r="D47" s="368">
        <v>80083</v>
      </c>
      <c r="E47" s="361">
        <v>0</v>
      </c>
      <c r="F47" s="606">
        <v>43314</v>
      </c>
      <c r="G47" s="606">
        <v>188</v>
      </c>
      <c r="H47" s="607">
        <f>D47+F47</f>
        <v>123397</v>
      </c>
      <c r="I47" s="607">
        <f t="shared" si="5"/>
        <v>188</v>
      </c>
    </row>
    <row r="48" spans="1:9" ht="15" customHeight="1">
      <c r="A48" s="366" t="s">
        <v>43</v>
      </c>
      <c r="B48" s="619">
        <v>41834</v>
      </c>
      <c r="C48" s="625">
        <v>26616</v>
      </c>
      <c r="D48" s="267">
        <v>95689</v>
      </c>
      <c r="E48" s="367">
        <v>3362</v>
      </c>
      <c r="F48" s="267">
        <v>8604</v>
      </c>
      <c r="G48" s="267">
        <v>5679</v>
      </c>
      <c r="H48" s="578">
        <f t="shared" si="4"/>
        <v>104293</v>
      </c>
      <c r="I48" s="578">
        <f t="shared" si="5"/>
        <v>9041</v>
      </c>
    </row>
    <row r="49" spans="1:9" ht="15" customHeight="1">
      <c r="A49" s="366" t="s">
        <v>99</v>
      </c>
      <c r="B49" s="619">
        <v>390651</v>
      </c>
      <c r="C49" s="625">
        <v>47808</v>
      </c>
      <c r="D49" s="267">
        <v>89331</v>
      </c>
      <c r="E49" s="367">
        <v>2151</v>
      </c>
      <c r="F49" s="267">
        <v>6099</v>
      </c>
      <c r="G49" s="267">
        <v>3097</v>
      </c>
      <c r="H49" s="578">
        <f t="shared" si="4"/>
        <v>95430</v>
      </c>
      <c r="I49" s="578">
        <f t="shared" si="5"/>
        <v>5248</v>
      </c>
    </row>
    <row r="50" spans="1:9" ht="15" customHeight="1">
      <c r="A50" s="369" t="s">
        <v>30</v>
      </c>
      <c r="B50" s="626">
        <v>131848</v>
      </c>
      <c r="C50" s="627">
        <v>42125</v>
      </c>
      <c r="D50" s="339">
        <v>20100</v>
      </c>
      <c r="E50" s="370">
        <v>9139</v>
      </c>
      <c r="F50" s="339">
        <v>58279</v>
      </c>
      <c r="G50" s="339">
        <v>3942</v>
      </c>
      <c r="H50" s="579">
        <f t="shared" si="4"/>
        <v>78379</v>
      </c>
      <c r="I50" s="579">
        <f t="shared" si="5"/>
        <v>13081</v>
      </c>
    </row>
    <row r="51" ht="7.5" customHeight="1"/>
    <row r="52" ht="13.5">
      <c r="A52" s="362" t="s">
        <v>421</v>
      </c>
    </row>
  </sheetData>
  <sheetProtection/>
  <mergeCells count="12">
    <mergeCell ref="A6:A8"/>
    <mergeCell ref="D6:I6"/>
    <mergeCell ref="F7:G7"/>
    <mergeCell ref="H7:I7"/>
    <mergeCell ref="B6:C7"/>
    <mergeCell ref="D7:E7"/>
    <mergeCell ref="A34:A36"/>
    <mergeCell ref="F35:G35"/>
    <mergeCell ref="D34:I34"/>
    <mergeCell ref="H35:I35"/>
    <mergeCell ref="B34:C35"/>
    <mergeCell ref="D35:E35"/>
  </mergeCells>
  <printOptions/>
  <pageMargins left="0.5" right="0.17" top="0.66" bottom="0.5" header="0.42" footer="0.16"/>
  <pageSetup horizontalDpi="600" verticalDpi="600" orientation="portrait" paperSize="9" r:id="rId1"/>
  <headerFooter alignWithMargins="0">
    <oddHeader>&amp;C- 27 -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37"/>
  <sheetViews>
    <sheetView zoomScalePageLayoutView="0" workbookViewId="0" topLeftCell="B10">
      <selection activeCell="A8" sqref="A8"/>
    </sheetView>
  </sheetViews>
  <sheetFormatPr defaultColWidth="9.140625" defaultRowHeight="12.75"/>
  <cols>
    <col min="1" max="1" width="43.28125" style="0" customWidth="1"/>
    <col min="2" max="3" width="9.7109375" style="0" customWidth="1"/>
    <col min="4" max="11" width="9.7109375" style="1" customWidth="1"/>
    <col min="12" max="12" width="3.421875" style="0" customWidth="1"/>
    <col min="13" max="13" width="12.00390625" style="0" bestFit="1" customWidth="1"/>
  </cols>
  <sheetData>
    <row r="1" spans="1:12" ht="24.75" customHeight="1">
      <c r="A1" s="80" t="s">
        <v>398</v>
      </c>
      <c r="B1" s="3"/>
      <c r="C1" s="3"/>
      <c r="L1" s="651" t="s">
        <v>395</v>
      </c>
    </row>
    <row r="2" spans="1:12" ht="1.5" customHeight="1">
      <c r="A2" s="80"/>
      <c r="B2" s="3"/>
      <c r="C2" s="3"/>
      <c r="L2" s="651"/>
    </row>
    <row r="3" spans="1:12" ht="12" customHeight="1">
      <c r="A3" s="3"/>
      <c r="B3" s="3"/>
      <c r="C3" s="3"/>
      <c r="I3" s="58"/>
      <c r="J3" s="58"/>
      <c r="K3" s="58" t="s">
        <v>149</v>
      </c>
      <c r="L3" s="651"/>
    </row>
    <row r="4" spans="1:12" ht="7.5" customHeight="1">
      <c r="A4" s="3"/>
      <c r="B4" s="12"/>
      <c r="C4" s="12"/>
      <c r="L4" s="651"/>
    </row>
    <row r="5" spans="1:12" ht="23.25" customHeight="1">
      <c r="A5" s="659" t="s">
        <v>129</v>
      </c>
      <c r="B5" s="659">
        <v>2006</v>
      </c>
      <c r="C5" s="659" t="s">
        <v>254</v>
      </c>
      <c r="D5" s="661" t="s">
        <v>254</v>
      </c>
      <c r="E5" s="662"/>
      <c r="F5" s="662"/>
      <c r="G5" s="662"/>
      <c r="H5" s="663"/>
      <c r="I5" s="661" t="s">
        <v>377</v>
      </c>
      <c r="J5" s="662"/>
      <c r="K5" s="663"/>
      <c r="L5" s="651"/>
    </row>
    <row r="6" spans="1:12" ht="18" customHeight="1">
      <c r="A6" s="660"/>
      <c r="B6" s="660"/>
      <c r="C6" s="660"/>
      <c r="D6" s="60" t="s">
        <v>150</v>
      </c>
      <c r="E6" s="60" t="s">
        <v>152</v>
      </c>
      <c r="F6" s="445" t="s">
        <v>414</v>
      </c>
      <c r="G6" s="60" t="s">
        <v>155</v>
      </c>
      <c r="H6" s="60" t="s">
        <v>194</v>
      </c>
      <c r="I6" s="60" t="s">
        <v>150</v>
      </c>
      <c r="J6" s="60" t="s">
        <v>152</v>
      </c>
      <c r="K6" s="445" t="s">
        <v>414</v>
      </c>
      <c r="L6" s="651"/>
    </row>
    <row r="7" spans="1:12" ht="30" customHeight="1">
      <c r="A7" s="126" t="s">
        <v>204</v>
      </c>
      <c r="B7" s="191">
        <f>B8+B19+B20+B25+B26+B27+B28+'Table 3 cont''d'!B7+'Table 3 cont''d'!B8+'Table 3 cont''d'!B18</f>
        <v>68966</v>
      </c>
      <c r="C7" s="194">
        <f>C8+C19+C20+C25+C26+C27+C28+'Table 3 cont''d'!C7+'Table 3 cont''d'!C8+'Table 3 cont''d'!C18</f>
        <v>64265</v>
      </c>
      <c r="D7" s="194">
        <f>D8+D19+D20+D25+D26+D27+D28+'Table 3 cont''d'!D7+'Table 3 cont''d'!D8+'Table 3 cont''d'!D18</f>
        <v>14242</v>
      </c>
      <c r="E7" s="194">
        <f>E8+E19+E20+E25+E26+E27+E28+'Table 3 cont''d'!E7+'Table 3 cont''d'!E8+'Table 3 cont''d'!E18</f>
        <v>15409</v>
      </c>
      <c r="F7" s="194">
        <f>SUM(D7:E7)</f>
        <v>29651</v>
      </c>
      <c r="G7" s="194">
        <f>G8+G19+G20+G25+G26+G27+G28+'Table 3 cont''d'!G7+'Table 3 cont''d'!G8+'Table 3 cont''d'!G18</f>
        <v>16161</v>
      </c>
      <c r="H7" s="305">
        <f>C7-SUM(F7:G7)</f>
        <v>18453</v>
      </c>
      <c r="I7" s="194">
        <f>I8+I19+I20+I25+I26+I27+I28+'Table 3 cont''d'!I7+'Table 3 cont''d'!I8+'Table 3 cont''d'!I18</f>
        <v>12924</v>
      </c>
      <c r="J7" s="194">
        <f>J8+J19+J20+J25+J26+J27+J28+'Table 3 cont''d'!J7+'Table 3 cont''d'!J8+'Table 3 cont''d'!J18</f>
        <v>13413</v>
      </c>
      <c r="K7" s="305">
        <f>SUM(I7:J7)</f>
        <v>26337</v>
      </c>
      <c r="L7" s="651"/>
    </row>
    <row r="8" spans="1:12" ht="22.5" customHeight="1">
      <c r="A8" s="62" t="s">
        <v>40</v>
      </c>
      <c r="B8" s="195">
        <v>20185</v>
      </c>
      <c r="C8" s="553">
        <v>19666</v>
      </c>
      <c r="D8" s="79">
        <v>3923</v>
      </c>
      <c r="E8" s="79">
        <v>3203</v>
      </c>
      <c r="F8" s="196">
        <f>SUM(D8:E8)</f>
        <v>7126</v>
      </c>
      <c r="G8" s="79">
        <v>5548</v>
      </c>
      <c r="H8" s="195">
        <f>C8-SUM(F8:G8)</f>
        <v>6992</v>
      </c>
      <c r="I8" s="196">
        <v>3961</v>
      </c>
      <c r="J8" s="196">
        <v>2886</v>
      </c>
      <c r="K8" s="195">
        <f>SUM(I8:J8)</f>
        <v>6847</v>
      </c>
      <c r="L8" s="651"/>
    </row>
    <row r="9" spans="1:12" ht="12" customHeight="1">
      <c r="A9" s="64" t="s">
        <v>278</v>
      </c>
      <c r="B9" s="195"/>
      <c r="C9" s="553"/>
      <c r="D9" s="79"/>
      <c r="E9" s="79"/>
      <c r="F9" s="196"/>
      <c r="G9" s="79"/>
      <c r="H9" s="473"/>
      <c r="I9" s="199"/>
      <c r="J9" s="199"/>
      <c r="K9" s="195"/>
      <c r="L9" s="651"/>
    </row>
    <row r="10" spans="1:12" ht="15" customHeight="1">
      <c r="A10" s="7" t="s">
        <v>295</v>
      </c>
      <c r="B10" s="197"/>
      <c r="C10" s="554"/>
      <c r="D10" s="230"/>
      <c r="E10" s="230"/>
      <c r="F10" s="196"/>
      <c r="G10" s="230"/>
      <c r="H10" s="473"/>
      <c r="I10" s="199"/>
      <c r="J10" s="199"/>
      <c r="K10" s="195"/>
      <c r="L10" s="651"/>
    </row>
    <row r="11" spans="1:12" s="66" customFormat="1" ht="15.75" customHeight="1">
      <c r="A11" s="65" t="s">
        <v>131</v>
      </c>
      <c r="B11" s="197">
        <v>543</v>
      </c>
      <c r="C11" s="554">
        <v>442</v>
      </c>
      <c r="D11" s="230">
        <v>90</v>
      </c>
      <c r="E11" s="230">
        <v>19</v>
      </c>
      <c r="F11" s="469">
        <f>SUM(D11:E11)</f>
        <v>109</v>
      </c>
      <c r="G11" s="230">
        <v>134</v>
      </c>
      <c r="H11" s="556">
        <f>C11-SUM(F11:G11)</f>
        <v>199</v>
      </c>
      <c r="I11" s="198">
        <v>89</v>
      </c>
      <c r="J11" s="198">
        <v>18</v>
      </c>
      <c r="K11" s="457">
        <f>SUM(I11:J11)</f>
        <v>107</v>
      </c>
      <c r="L11" s="651"/>
    </row>
    <row r="12" spans="1:12" s="66" customFormat="1" ht="15" customHeight="1">
      <c r="A12" s="65" t="s">
        <v>132</v>
      </c>
      <c r="B12" s="197">
        <v>11198</v>
      </c>
      <c r="C12" s="554">
        <v>9578</v>
      </c>
      <c r="D12" s="230">
        <v>1999</v>
      </c>
      <c r="E12" s="230">
        <v>622</v>
      </c>
      <c r="F12" s="469">
        <f>SUM(D12:E12)</f>
        <v>2621</v>
      </c>
      <c r="G12" s="230">
        <v>2887</v>
      </c>
      <c r="H12" s="556">
        <f>C12-SUM(F12:G12)</f>
        <v>4070</v>
      </c>
      <c r="I12" s="198">
        <v>1818</v>
      </c>
      <c r="J12" s="198">
        <v>473</v>
      </c>
      <c r="K12" s="457">
        <f>SUM(I12:J12)</f>
        <v>2291</v>
      </c>
      <c r="L12" s="651"/>
    </row>
    <row r="13" spans="1:12" ht="15" customHeight="1">
      <c r="A13" s="7" t="s">
        <v>296</v>
      </c>
      <c r="B13" s="197"/>
      <c r="C13" s="554"/>
      <c r="D13" s="558"/>
      <c r="E13" s="558"/>
      <c r="F13" s="196"/>
      <c r="G13" s="92"/>
      <c r="H13" s="473"/>
      <c r="I13" s="199"/>
      <c r="J13" s="199"/>
      <c r="K13" s="195"/>
      <c r="L13" s="651"/>
    </row>
    <row r="14" spans="1:12" s="66" customFormat="1" ht="17.25" customHeight="1">
      <c r="A14" s="65" t="s">
        <v>131</v>
      </c>
      <c r="B14" s="197">
        <v>69</v>
      </c>
      <c r="C14" s="554">
        <v>41</v>
      </c>
      <c r="D14" s="559">
        <v>0</v>
      </c>
      <c r="E14" s="559">
        <v>0</v>
      </c>
      <c r="F14" s="453">
        <f>SUM(D14:E14)</f>
        <v>0</v>
      </c>
      <c r="G14" s="559">
        <v>0</v>
      </c>
      <c r="H14" s="197">
        <f>C14-SUM(F14:G14)</f>
        <v>41</v>
      </c>
      <c r="I14" s="330" t="s">
        <v>274</v>
      </c>
      <c r="J14" s="198">
        <v>13</v>
      </c>
      <c r="K14" s="261">
        <f>SUM(I14:J14)</f>
        <v>13</v>
      </c>
      <c r="L14" s="651"/>
    </row>
    <row r="15" spans="1:12" s="66" customFormat="1" ht="15" customHeight="1">
      <c r="A15" s="65" t="s">
        <v>132</v>
      </c>
      <c r="B15" s="197">
        <v>153</v>
      </c>
      <c r="C15" s="554">
        <v>54</v>
      </c>
      <c r="D15" s="559">
        <v>0</v>
      </c>
      <c r="E15" s="559">
        <v>0</v>
      </c>
      <c r="F15" s="453">
        <f>SUM(D15:E15)</f>
        <v>0</v>
      </c>
      <c r="G15" s="559">
        <v>0</v>
      </c>
      <c r="H15" s="197">
        <f>C15-SUM(F15:G15)</f>
        <v>54</v>
      </c>
      <c r="I15" s="330" t="s">
        <v>274</v>
      </c>
      <c r="J15" s="198">
        <v>22</v>
      </c>
      <c r="K15" s="261">
        <f>SUM(I15:J15)</f>
        <v>22</v>
      </c>
      <c r="L15" s="651"/>
    </row>
    <row r="16" spans="1:12" ht="15" customHeight="1">
      <c r="A16" s="7" t="s">
        <v>297</v>
      </c>
      <c r="B16" s="197"/>
      <c r="C16" s="554"/>
      <c r="D16" s="230"/>
      <c r="E16" s="230"/>
      <c r="F16" s="196"/>
      <c r="G16" s="230"/>
      <c r="H16" s="473"/>
      <c r="I16" s="199"/>
      <c r="J16" s="199"/>
      <c r="K16" s="195"/>
      <c r="L16" s="651"/>
    </row>
    <row r="17" spans="1:12" s="66" customFormat="1" ht="17.25" customHeight="1">
      <c r="A17" s="65" t="s">
        <v>134</v>
      </c>
      <c r="B17" s="197">
        <v>79580</v>
      </c>
      <c r="C17" s="554">
        <v>86184</v>
      </c>
      <c r="D17" s="230">
        <v>16148</v>
      </c>
      <c r="E17" s="230">
        <v>23559</v>
      </c>
      <c r="F17" s="454">
        <f>SUM(D17:E17)</f>
        <v>39707</v>
      </c>
      <c r="G17" s="230">
        <v>22583</v>
      </c>
      <c r="H17" s="456">
        <f>C17-SUM(F17:G17)</f>
        <v>23894</v>
      </c>
      <c r="I17" s="329">
        <v>18479</v>
      </c>
      <c r="J17" s="329">
        <v>25234</v>
      </c>
      <c r="K17" s="458">
        <f>SUM(I17:J17)</f>
        <v>43713</v>
      </c>
      <c r="L17" s="651"/>
    </row>
    <row r="18" spans="1:12" s="66" customFormat="1" ht="13.5">
      <c r="A18" s="65" t="s">
        <v>132</v>
      </c>
      <c r="B18" s="197">
        <v>7077</v>
      </c>
      <c r="C18" s="554">
        <v>8172</v>
      </c>
      <c r="D18" s="230">
        <v>1454</v>
      </c>
      <c r="E18" s="230">
        <v>2153</v>
      </c>
      <c r="F18" s="469">
        <f>SUM(D18:E18)</f>
        <v>3607</v>
      </c>
      <c r="G18" s="230">
        <v>2226</v>
      </c>
      <c r="H18" s="556">
        <f>C18-SUM(F18:G18)</f>
        <v>2339</v>
      </c>
      <c r="I18" s="198">
        <v>1657</v>
      </c>
      <c r="J18" s="198">
        <v>1833</v>
      </c>
      <c r="K18" s="457">
        <f>SUM(I18:J18)</f>
        <v>3490</v>
      </c>
      <c r="L18" s="651"/>
    </row>
    <row r="19" spans="1:12" ht="24.75" customHeight="1">
      <c r="A19" s="104" t="s">
        <v>44</v>
      </c>
      <c r="B19" s="200">
        <v>289</v>
      </c>
      <c r="C19" s="30">
        <v>467</v>
      </c>
      <c r="D19" s="235">
        <v>91</v>
      </c>
      <c r="E19" s="560">
        <v>105</v>
      </c>
      <c r="F19" s="560">
        <f>SUM(D19:E19)</f>
        <v>196</v>
      </c>
      <c r="G19" s="235">
        <v>99</v>
      </c>
      <c r="H19" s="235">
        <f>C19-SUM(F19:G19)</f>
        <v>172</v>
      </c>
      <c r="I19" s="235">
        <v>137</v>
      </c>
      <c r="J19" s="235">
        <v>127</v>
      </c>
      <c r="K19" s="235">
        <f>SUM(I19:J19)</f>
        <v>264</v>
      </c>
      <c r="L19" s="651"/>
    </row>
    <row r="20" spans="1:12" ht="24.75" customHeight="1">
      <c r="A20" s="104" t="s">
        <v>135</v>
      </c>
      <c r="B20" s="200">
        <v>853</v>
      </c>
      <c r="C20" s="30">
        <v>857</v>
      </c>
      <c r="D20" s="235">
        <v>210</v>
      </c>
      <c r="E20" s="235">
        <v>248</v>
      </c>
      <c r="F20" s="235">
        <f>SUM(D20:E20)</f>
        <v>458</v>
      </c>
      <c r="G20" s="235">
        <v>166</v>
      </c>
      <c r="H20" s="235">
        <f>C20-SUM(F20:G20)</f>
        <v>233</v>
      </c>
      <c r="I20" s="235">
        <v>219</v>
      </c>
      <c r="J20" s="235">
        <v>280</v>
      </c>
      <c r="K20" s="235">
        <f>SUM(I20:J20)</f>
        <v>499</v>
      </c>
      <c r="L20" s="651"/>
    </row>
    <row r="21" spans="1:12" ht="12" customHeight="1">
      <c r="A21" s="64" t="s">
        <v>277</v>
      </c>
      <c r="B21" s="195"/>
      <c r="C21" s="205"/>
      <c r="D21" s="79"/>
      <c r="E21" s="79"/>
      <c r="F21" s="201"/>
      <c r="G21" s="79"/>
      <c r="H21" s="473"/>
      <c r="I21" s="199"/>
      <c r="J21" s="199"/>
      <c r="K21" s="195"/>
      <c r="L21" s="651"/>
    </row>
    <row r="22" spans="1:12" ht="16.5" customHeight="1">
      <c r="A22" s="7" t="s">
        <v>298</v>
      </c>
      <c r="B22" s="197"/>
      <c r="C22" s="377"/>
      <c r="D22" s="230"/>
      <c r="E22" s="230"/>
      <c r="F22" s="201"/>
      <c r="G22" s="230"/>
      <c r="H22" s="197"/>
      <c r="I22" s="314"/>
      <c r="J22" s="314"/>
      <c r="K22" s="455"/>
      <c r="L22" s="651"/>
    </row>
    <row r="23" spans="1:12" ht="16.5" customHeight="1">
      <c r="A23" s="139" t="s">
        <v>134</v>
      </c>
      <c r="B23" s="92">
        <v>318</v>
      </c>
      <c r="C23" s="265">
        <v>306</v>
      </c>
      <c r="D23" s="230">
        <v>86</v>
      </c>
      <c r="E23" s="230">
        <v>70</v>
      </c>
      <c r="F23" s="516">
        <f aca="true" t="shared" si="0" ref="F23:F28">SUM(D23:E23)</f>
        <v>156</v>
      </c>
      <c r="G23" s="230">
        <v>58</v>
      </c>
      <c r="H23" s="197">
        <f aca="true" t="shared" si="1" ref="H23:H28">C23-SUM(F23:G23)</f>
        <v>92</v>
      </c>
      <c r="I23" s="314">
        <v>80</v>
      </c>
      <c r="J23" s="314">
        <v>62</v>
      </c>
      <c r="K23" s="455">
        <f aca="true" t="shared" si="2" ref="K23:K28">SUM(I23:J23)</f>
        <v>142</v>
      </c>
      <c r="L23" s="651"/>
    </row>
    <row r="24" spans="1:12" ht="16.5" customHeight="1">
      <c r="A24" s="139" t="s">
        <v>132</v>
      </c>
      <c r="B24" s="43">
        <v>101</v>
      </c>
      <c r="C24" s="265">
        <v>111</v>
      </c>
      <c r="D24" s="230">
        <v>30</v>
      </c>
      <c r="E24" s="230">
        <v>25</v>
      </c>
      <c r="F24" s="516">
        <f t="shared" si="0"/>
        <v>55</v>
      </c>
      <c r="G24" s="230">
        <v>21</v>
      </c>
      <c r="H24" s="197">
        <f t="shared" si="1"/>
        <v>35</v>
      </c>
      <c r="I24" s="314">
        <v>31</v>
      </c>
      <c r="J24" s="314">
        <v>23</v>
      </c>
      <c r="K24" s="455">
        <f t="shared" si="2"/>
        <v>54</v>
      </c>
      <c r="L24" s="651"/>
    </row>
    <row r="25" spans="1:12" ht="15" customHeight="1">
      <c r="A25" s="20" t="s">
        <v>136</v>
      </c>
      <c r="B25" s="357">
        <v>72</v>
      </c>
      <c r="C25" s="555">
        <v>91</v>
      </c>
      <c r="D25" s="101">
        <v>27</v>
      </c>
      <c r="E25" s="101">
        <v>26</v>
      </c>
      <c r="F25" s="357">
        <f t="shared" si="0"/>
        <v>53</v>
      </c>
      <c r="G25" s="560">
        <v>9</v>
      </c>
      <c r="H25" s="460">
        <f t="shared" si="1"/>
        <v>29</v>
      </c>
      <c r="I25" s="379">
        <v>7</v>
      </c>
      <c r="J25" s="379">
        <v>4</v>
      </c>
      <c r="K25" s="460">
        <f t="shared" si="2"/>
        <v>11</v>
      </c>
      <c r="L25" s="651"/>
    </row>
    <row r="26" spans="1:12" ht="24.75" customHeight="1">
      <c r="A26" s="104" t="s">
        <v>137</v>
      </c>
      <c r="B26" s="200">
        <v>30</v>
      </c>
      <c r="C26" s="540">
        <v>52</v>
      </c>
      <c r="D26" s="560">
        <v>9</v>
      </c>
      <c r="E26" s="560">
        <v>20</v>
      </c>
      <c r="F26" s="201">
        <f t="shared" si="0"/>
        <v>29</v>
      </c>
      <c r="G26" s="560">
        <v>7</v>
      </c>
      <c r="H26" s="200">
        <f t="shared" si="1"/>
        <v>16</v>
      </c>
      <c r="I26" s="201">
        <v>12</v>
      </c>
      <c r="J26" s="201">
        <v>20</v>
      </c>
      <c r="K26" s="200">
        <f t="shared" si="2"/>
        <v>32</v>
      </c>
      <c r="L26" s="651"/>
    </row>
    <row r="27" spans="1:12" ht="24.75" customHeight="1">
      <c r="A27" s="104" t="s">
        <v>138</v>
      </c>
      <c r="B27" s="200">
        <v>867</v>
      </c>
      <c r="C27" s="540">
        <v>1310</v>
      </c>
      <c r="D27" s="235">
        <v>236</v>
      </c>
      <c r="E27" s="235">
        <v>291</v>
      </c>
      <c r="F27" s="201">
        <f t="shared" si="0"/>
        <v>527</v>
      </c>
      <c r="G27" s="235">
        <v>387</v>
      </c>
      <c r="H27" s="200">
        <f t="shared" si="1"/>
        <v>396</v>
      </c>
      <c r="I27" s="201">
        <v>310</v>
      </c>
      <c r="J27" s="201">
        <v>372</v>
      </c>
      <c r="K27" s="200">
        <f t="shared" si="2"/>
        <v>682</v>
      </c>
      <c r="L27" s="651"/>
    </row>
    <row r="28" spans="1:12" ht="29.25" customHeight="1">
      <c r="A28" s="67" t="s">
        <v>139</v>
      </c>
      <c r="B28" s="195">
        <v>5532</v>
      </c>
      <c r="C28" s="63">
        <v>5675</v>
      </c>
      <c r="D28" s="79">
        <v>1440</v>
      </c>
      <c r="E28" s="79">
        <v>1640</v>
      </c>
      <c r="F28" s="196">
        <f t="shared" si="0"/>
        <v>3080</v>
      </c>
      <c r="G28" s="79">
        <v>1333</v>
      </c>
      <c r="H28" s="195">
        <f t="shared" si="1"/>
        <v>1262</v>
      </c>
      <c r="I28" s="196">
        <v>1151</v>
      </c>
      <c r="J28" s="196">
        <v>1402</v>
      </c>
      <c r="K28" s="195">
        <f t="shared" si="2"/>
        <v>2553</v>
      </c>
      <c r="L28" s="651"/>
    </row>
    <row r="29" spans="1:12" ht="13.5" customHeight="1">
      <c r="A29" s="64" t="s">
        <v>278</v>
      </c>
      <c r="B29" s="195"/>
      <c r="C29" s="63"/>
      <c r="D29" s="79"/>
      <c r="E29" s="79"/>
      <c r="F29" s="196"/>
      <c r="G29" s="79"/>
      <c r="H29" s="473"/>
      <c r="I29" s="199"/>
      <c r="J29" s="199"/>
      <c r="K29" s="195"/>
      <c r="L29" s="651"/>
    </row>
    <row r="30" spans="1:12" ht="15" customHeight="1">
      <c r="A30" s="7" t="s">
        <v>299</v>
      </c>
      <c r="B30" s="197">
        <v>2482</v>
      </c>
      <c r="C30" s="265">
        <v>2738</v>
      </c>
      <c r="D30" s="230">
        <v>703</v>
      </c>
      <c r="E30" s="230">
        <v>812</v>
      </c>
      <c r="F30" s="454">
        <f>SUM(D30:E30)</f>
        <v>1515</v>
      </c>
      <c r="G30" s="230">
        <v>617</v>
      </c>
      <c r="H30" s="556">
        <f>C30-SUM(F30:G30)</f>
        <v>606</v>
      </c>
      <c r="I30" s="198">
        <v>554</v>
      </c>
      <c r="J30" s="198">
        <v>636</v>
      </c>
      <c r="K30" s="457">
        <f>SUM(I30:J30)</f>
        <v>1190</v>
      </c>
      <c r="L30" s="651"/>
    </row>
    <row r="31" spans="1:12" ht="15" customHeight="1">
      <c r="A31" s="7" t="s">
        <v>300</v>
      </c>
      <c r="B31" s="197">
        <v>1514</v>
      </c>
      <c r="C31" s="265">
        <v>1407</v>
      </c>
      <c r="D31" s="230">
        <v>334</v>
      </c>
      <c r="E31" s="230">
        <v>404</v>
      </c>
      <c r="F31" s="454">
        <f>SUM(D31:E31)</f>
        <v>738</v>
      </c>
      <c r="G31" s="230">
        <v>368</v>
      </c>
      <c r="H31" s="556">
        <f>C31-SUM(F31:G31)</f>
        <v>301</v>
      </c>
      <c r="I31" s="198">
        <v>234</v>
      </c>
      <c r="J31" s="198">
        <v>329</v>
      </c>
      <c r="K31" s="457">
        <f>SUM(I31:J31)</f>
        <v>563</v>
      </c>
      <c r="L31" s="651"/>
    </row>
    <row r="32" spans="1:12" ht="15" customHeight="1">
      <c r="A32" s="7" t="s">
        <v>301</v>
      </c>
      <c r="B32" s="197">
        <v>53</v>
      </c>
      <c r="C32" s="265">
        <v>48</v>
      </c>
      <c r="D32" s="230">
        <v>10</v>
      </c>
      <c r="E32" s="230">
        <v>24</v>
      </c>
      <c r="F32" s="454">
        <f>SUM(D32:E32)</f>
        <v>34</v>
      </c>
      <c r="G32" s="230">
        <v>7</v>
      </c>
      <c r="H32" s="556">
        <f>C32-SUM(F32:G32)</f>
        <v>7</v>
      </c>
      <c r="I32" s="198">
        <v>9</v>
      </c>
      <c r="J32" s="198">
        <v>11</v>
      </c>
      <c r="K32" s="457">
        <f>SUM(I32:J32)</f>
        <v>20</v>
      </c>
      <c r="L32" s="651"/>
    </row>
    <row r="33" spans="1:12" ht="3" customHeight="1">
      <c r="A33" s="9"/>
      <c r="B33" s="202"/>
      <c r="C33" s="378"/>
      <c r="D33" s="203"/>
      <c r="E33" s="203"/>
      <c r="F33" s="203"/>
      <c r="G33" s="203"/>
      <c r="H33" s="557"/>
      <c r="I33" s="372"/>
      <c r="J33" s="372"/>
      <c r="K33" s="324"/>
      <c r="L33" s="651"/>
    </row>
    <row r="34" spans="1:12" ht="0.75" customHeight="1" hidden="1">
      <c r="A34" s="13"/>
      <c r="B34" s="204"/>
      <c r="C34" s="204"/>
      <c r="D34" s="205"/>
      <c r="E34" s="205"/>
      <c r="F34" s="205"/>
      <c r="G34" s="205"/>
      <c r="H34" s="205"/>
      <c r="I34" s="205"/>
      <c r="J34" s="205"/>
      <c r="K34" s="205"/>
      <c r="L34" s="651"/>
    </row>
    <row r="35" spans="1:12" ht="6" customHeight="1">
      <c r="A35" s="69"/>
      <c r="B35" s="206"/>
      <c r="C35" s="206"/>
      <c r="D35" s="207"/>
      <c r="E35" s="207"/>
      <c r="F35" s="207"/>
      <c r="G35" s="207"/>
      <c r="H35" s="207"/>
      <c r="I35" s="207"/>
      <c r="J35" s="207"/>
      <c r="K35" s="207"/>
      <c r="L35" s="651"/>
    </row>
    <row r="36" spans="1:12" ht="14.25" customHeight="1">
      <c r="A36" s="89" t="s">
        <v>251</v>
      </c>
      <c r="B36" s="89" t="s">
        <v>263</v>
      </c>
      <c r="C36" s="263" t="s">
        <v>264</v>
      </c>
      <c r="L36" s="651"/>
    </row>
    <row r="37" spans="1:12" ht="11.25" customHeight="1">
      <c r="A37" s="86"/>
      <c r="L37" s="236"/>
    </row>
  </sheetData>
  <sheetProtection/>
  <mergeCells count="6">
    <mergeCell ref="A5:A6"/>
    <mergeCell ref="B5:B6"/>
    <mergeCell ref="D5:H5"/>
    <mergeCell ref="C5:C6"/>
    <mergeCell ref="I5:K5"/>
    <mergeCell ref="L1:L36"/>
  </mergeCells>
  <printOptions/>
  <pageMargins left="0.3" right="0.25" top="0.21" bottom="0.17" header="0.25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21"/>
  <sheetViews>
    <sheetView zoomScalePageLayoutView="0" workbookViewId="0" topLeftCell="A1">
      <pane xSplit="2" ySplit="8" topLeftCell="C9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9.140625" defaultRowHeight="12.75"/>
  <cols>
    <col min="1" max="1" width="36.7109375" style="0" customWidth="1"/>
    <col min="2" max="11" width="9.7109375" style="0" customWidth="1"/>
    <col min="12" max="12" width="3.57421875" style="0" customWidth="1"/>
  </cols>
  <sheetData>
    <row r="1" spans="1:12" ht="19.5" customHeight="1">
      <c r="A1" s="23" t="s">
        <v>399</v>
      </c>
      <c r="B1" s="3"/>
      <c r="C1" s="3"/>
      <c r="L1" s="644" t="s">
        <v>239</v>
      </c>
    </row>
    <row r="2" spans="1:12" ht="3.75" customHeight="1">
      <c r="A2" s="3"/>
      <c r="B2" s="3"/>
      <c r="C2" s="3"/>
      <c r="L2" s="664"/>
    </row>
    <row r="3" spans="1:12" ht="12" customHeight="1">
      <c r="A3" s="3"/>
      <c r="B3" s="3"/>
      <c r="C3" s="3"/>
      <c r="I3" s="58"/>
      <c r="J3" s="58"/>
      <c r="K3" s="58" t="s">
        <v>142</v>
      </c>
      <c r="L3" s="664"/>
    </row>
    <row r="4" spans="1:12" ht="8.25" customHeight="1">
      <c r="A4" s="3"/>
      <c r="B4" s="165"/>
      <c r="C4" s="165"/>
      <c r="L4" s="664"/>
    </row>
    <row r="5" spans="1:12" ht="21.75" customHeight="1">
      <c r="A5" s="659" t="s">
        <v>129</v>
      </c>
      <c r="B5" s="659">
        <v>2006</v>
      </c>
      <c r="C5" s="659" t="s">
        <v>417</v>
      </c>
      <c r="D5" s="661" t="s">
        <v>254</v>
      </c>
      <c r="E5" s="662"/>
      <c r="F5" s="662"/>
      <c r="G5" s="662"/>
      <c r="H5" s="663"/>
      <c r="I5" s="661" t="s">
        <v>377</v>
      </c>
      <c r="J5" s="662"/>
      <c r="K5" s="663"/>
      <c r="L5" s="664"/>
    </row>
    <row r="6" spans="1:12" ht="22.5" customHeight="1">
      <c r="A6" s="660"/>
      <c r="B6" s="660"/>
      <c r="C6" s="660"/>
      <c r="D6" s="60" t="s">
        <v>224</v>
      </c>
      <c r="E6" s="60" t="s">
        <v>248</v>
      </c>
      <c r="F6" s="445" t="s">
        <v>414</v>
      </c>
      <c r="G6" s="60" t="s">
        <v>265</v>
      </c>
      <c r="H6" s="60" t="s">
        <v>288</v>
      </c>
      <c r="I6" s="60" t="s">
        <v>224</v>
      </c>
      <c r="J6" s="60" t="s">
        <v>248</v>
      </c>
      <c r="K6" s="445" t="s">
        <v>414</v>
      </c>
      <c r="L6" s="664"/>
    </row>
    <row r="7" spans="1:12" ht="36.75" customHeight="1">
      <c r="A7" s="61" t="s">
        <v>143</v>
      </c>
      <c r="B7" s="63">
        <v>12077</v>
      </c>
      <c r="C7" s="81">
        <v>4078</v>
      </c>
      <c r="D7" s="81">
        <v>897</v>
      </c>
      <c r="E7" s="81">
        <v>1155</v>
      </c>
      <c r="F7" s="81">
        <f>SUM(D7:E7)</f>
        <v>2052</v>
      </c>
      <c r="G7" s="81">
        <v>793</v>
      </c>
      <c r="H7" s="81">
        <f>C7-SUM(F7:G7)</f>
        <v>1233</v>
      </c>
      <c r="I7" s="81">
        <v>736</v>
      </c>
      <c r="J7" s="81">
        <v>818</v>
      </c>
      <c r="K7" s="159">
        <f>SUM(I7:J7)</f>
        <v>1554</v>
      </c>
      <c r="L7" s="664"/>
    </row>
    <row r="8" spans="1:12" ht="36.75" customHeight="1">
      <c r="A8" s="62" t="s">
        <v>39</v>
      </c>
      <c r="B8" s="63">
        <v>28973</v>
      </c>
      <c r="C8" s="79">
        <v>31972</v>
      </c>
      <c r="D8" s="79">
        <v>7394</v>
      </c>
      <c r="E8" s="79">
        <v>8689</v>
      </c>
      <c r="F8" s="79">
        <f aca="true" t="shared" si="0" ref="F8:F16">SUM(D8:E8)</f>
        <v>16083</v>
      </c>
      <c r="G8" s="79">
        <v>7801</v>
      </c>
      <c r="H8" s="79">
        <f aca="true" t="shared" si="1" ref="H8:H18">C8-SUM(F8:G8)</f>
        <v>8088</v>
      </c>
      <c r="I8" s="79">
        <v>6374</v>
      </c>
      <c r="J8" s="79">
        <v>7483</v>
      </c>
      <c r="K8" s="59">
        <f aca="true" t="shared" si="2" ref="K8:K18">SUM(I8:J8)</f>
        <v>13857</v>
      </c>
      <c r="L8" s="664"/>
    </row>
    <row r="9" spans="1:12" ht="18" customHeight="1">
      <c r="A9" s="64" t="s">
        <v>130</v>
      </c>
      <c r="B9" s="63"/>
      <c r="C9" s="79"/>
      <c r="D9" s="79"/>
      <c r="E9" s="79"/>
      <c r="F9" s="79"/>
      <c r="G9" s="79"/>
      <c r="H9" s="91"/>
      <c r="I9" s="91"/>
      <c r="J9" s="91"/>
      <c r="K9" s="59"/>
      <c r="L9" s="664"/>
    </row>
    <row r="10" spans="1:12" ht="36.75" customHeight="1">
      <c r="A10" s="70" t="s">
        <v>302</v>
      </c>
      <c r="B10" s="321">
        <v>24445</v>
      </c>
      <c r="C10" s="230">
        <v>27584</v>
      </c>
      <c r="D10" s="230">
        <v>6255</v>
      </c>
      <c r="E10" s="230">
        <v>7555</v>
      </c>
      <c r="F10" s="100">
        <f t="shared" si="0"/>
        <v>13810</v>
      </c>
      <c r="G10" s="230">
        <v>6811</v>
      </c>
      <c r="H10" s="92">
        <f t="shared" si="1"/>
        <v>6963</v>
      </c>
      <c r="I10" s="92">
        <v>5504</v>
      </c>
      <c r="J10" s="92">
        <v>6270</v>
      </c>
      <c r="K10" s="51">
        <f t="shared" si="2"/>
        <v>11774</v>
      </c>
      <c r="L10" s="664"/>
    </row>
    <row r="11" spans="1:12" ht="36.75" customHeight="1">
      <c r="A11" s="7" t="s">
        <v>303</v>
      </c>
      <c r="B11" s="321">
        <v>207</v>
      </c>
      <c r="C11" s="230">
        <v>186</v>
      </c>
      <c r="D11" s="230">
        <v>37</v>
      </c>
      <c r="E11" s="230">
        <v>59</v>
      </c>
      <c r="F11" s="100">
        <f t="shared" si="0"/>
        <v>96</v>
      </c>
      <c r="G11" s="230">
        <v>43</v>
      </c>
      <c r="H11" s="92">
        <f t="shared" si="1"/>
        <v>47</v>
      </c>
      <c r="I11" s="92">
        <v>41</v>
      </c>
      <c r="J11" s="92">
        <v>38</v>
      </c>
      <c r="K11" s="51">
        <f t="shared" si="2"/>
        <v>79</v>
      </c>
      <c r="L11" s="664"/>
    </row>
    <row r="12" spans="1:12" ht="36.75" customHeight="1">
      <c r="A12" s="70" t="s">
        <v>304</v>
      </c>
      <c r="B12" s="321">
        <v>176</v>
      </c>
      <c r="C12" s="230">
        <v>264</v>
      </c>
      <c r="D12" s="230">
        <v>55</v>
      </c>
      <c r="E12" s="230">
        <v>70</v>
      </c>
      <c r="F12" s="100">
        <f t="shared" si="0"/>
        <v>125</v>
      </c>
      <c r="G12" s="230">
        <v>68</v>
      </c>
      <c r="H12" s="92">
        <f t="shared" si="1"/>
        <v>71</v>
      </c>
      <c r="I12" s="92">
        <v>60</v>
      </c>
      <c r="J12" s="92">
        <v>87</v>
      </c>
      <c r="K12" s="51">
        <f t="shared" si="2"/>
        <v>147</v>
      </c>
      <c r="L12" s="664"/>
    </row>
    <row r="13" spans="1:12" ht="36.75" customHeight="1">
      <c r="A13" s="7" t="s">
        <v>305</v>
      </c>
      <c r="B13" s="321">
        <v>500</v>
      </c>
      <c r="C13" s="230">
        <v>573</v>
      </c>
      <c r="D13" s="230">
        <v>132</v>
      </c>
      <c r="E13" s="230">
        <v>171</v>
      </c>
      <c r="F13" s="100">
        <f t="shared" si="0"/>
        <v>303</v>
      </c>
      <c r="G13" s="230">
        <v>139</v>
      </c>
      <c r="H13" s="92">
        <f t="shared" si="1"/>
        <v>131</v>
      </c>
      <c r="I13" s="92">
        <v>147</v>
      </c>
      <c r="J13" s="92">
        <v>158</v>
      </c>
      <c r="K13" s="51">
        <f t="shared" si="2"/>
        <v>305</v>
      </c>
      <c r="L13" s="664"/>
    </row>
    <row r="14" spans="1:12" ht="36.75" customHeight="1">
      <c r="A14" s="7" t="s">
        <v>306</v>
      </c>
      <c r="B14" s="321">
        <v>189</v>
      </c>
      <c r="C14" s="230">
        <v>182</v>
      </c>
      <c r="D14" s="230">
        <v>29</v>
      </c>
      <c r="E14" s="230">
        <v>45</v>
      </c>
      <c r="F14" s="562">
        <f t="shared" si="0"/>
        <v>74</v>
      </c>
      <c r="G14" s="230">
        <v>44</v>
      </c>
      <c r="H14" s="93">
        <f t="shared" si="1"/>
        <v>64</v>
      </c>
      <c r="I14" s="93">
        <v>44</v>
      </c>
      <c r="J14" s="93">
        <v>65</v>
      </c>
      <c r="K14" s="461">
        <f t="shared" si="2"/>
        <v>109</v>
      </c>
      <c r="L14" s="664"/>
    </row>
    <row r="15" spans="1:12" ht="36.75" customHeight="1">
      <c r="A15" s="70" t="s">
        <v>307</v>
      </c>
      <c r="B15" s="321">
        <v>1094</v>
      </c>
      <c r="C15" s="230">
        <v>1018</v>
      </c>
      <c r="D15" s="230">
        <v>211</v>
      </c>
      <c r="E15" s="230">
        <v>246</v>
      </c>
      <c r="F15" s="100">
        <f t="shared" si="0"/>
        <v>457</v>
      </c>
      <c r="G15" s="230">
        <v>242</v>
      </c>
      <c r="H15" s="92">
        <f t="shared" si="1"/>
        <v>319</v>
      </c>
      <c r="I15" s="92">
        <v>188</v>
      </c>
      <c r="J15" s="92">
        <v>396</v>
      </c>
      <c r="K15" s="51">
        <f t="shared" si="2"/>
        <v>584</v>
      </c>
      <c r="L15" s="664"/>
    </row>
    <row r="16" spans="1:12" ht="36.75" customHeight="1">
      <c r="A16" s="70" t="s">
        <v>308</v>
      </c>
      <c r="B16" s="321">
        <v>307</v>
      </c>
      <c r="C16" s="230">
        <v>379</v>
      </c>
      <c r="D16" s="230">
        <v>91</v>
      </c>
      <c r="E16" s="230">
        <v>108</v>
      </c>
      <c r="F16" s="100">
        <f t="shared" si="0"/>
        <v>199</v>
      </c>
      <c r="G16" s="230">
        <v>91</v>
      </c>
      <c r="H16" s="92">
        <f t="shared" si="1"/>
        <v>89</v>
      </c>
      <c r="I16" s="92">
        <v>74</v>
      </c>
      <c r="J16" s="92">
        <v>96</v>
      </c>
      <c r="K16" s="51">
        <f t="shared" si="2"/>
        <v>170</v>
      </c>
      <c r="L16" s="664"/>
    </row>
    <row r="17" spans="1:12" ht="8.25" customHeight="1">
      <c r="A17" s="70"/>
      <c r="B17" s="561"/>
      <c r="C17" s="79"/>
      <c r="D17" s="166"/>
      <c r="E17" s="166"/>
      <c r="F17" s="79"/>
      <c r="G17" s="91"/>
      <c r="H17" s="91"/>
      <c r="I17" s="91"/>
      <c r="J17" s="91"/>
      <c r="K17" s="59"/>
      <c r="L17" s="664"/>
    </row>
    <row r="18" spans="1:12" ht="36.75" customHeight="1">
      <c r="A18" s="71" t="s">
        <v>193</v>
      </c>
      <c r="B18" s="462">
        <v>88</v>
      </c>
      <c r="C18" s="79">
        <v>97</v>
      </c>
      <c r="D18" s="79">
        <v>15</v>
      </c>
      <c r="E18" s="79">
        <v>32</v>
      </c>
      <c r="F18" s="380">
        <f>SUM(D18:E18)</f>
        <v>47</v>
      </c>
      <c r="G18" s="380">
        <v>18</v>
      </c>
      <c r="H18" s="380">
        <f t="shared" si="1"/>
        <v>32</v>
      </c>
      <c r="I18" s="380">
        <v>17</v>
      </c>
      <c r="J18" s="380">
        <v>21</v>
      </c>
      <c r="K18" s="381">
        <f t="shared" si="2"/>
        <v>38</v>
      </c>
      <c r="L18" s="664"/>
    </row>
    <row r="19" spans="1:12" ht="4.5" customHeight="1">
      <c r="A19" s="68"/>
      <c r="B19" s="323"/>
      <c r="C19" s="323"/>
      <c r="D19" s="9"/>
      <c r="E19" s="9"/>
      <c r="F19" s="303"/>
      <c r="G19" s="11"/>
      <c r="H19" s="11"/>
      <c r="I19" s="9"/>
      <c r="J19" s="9"/>
      <c r="K19" s="11"/>
      <c r="L19" s="664"/>
    </row>
    <row r="20" spans="1:12" ht="20.25" customHeight="1">
      <c r="A20" s="89" t="s">
        <v>251</v>
      </c>
      <c r="B20" s="149" t="s">
        <v>292</v>
      </c>
      <c r="C20" s="263" t="s">
        <v>264</v>
      </c>
      <c r="D20" s="96"/>
      <c r="E20" s="96"/>
      <c r="F20" s="96"/>
      <c r="G20" s="96"/>
      <c r="H20" s="96"/>
      <c r="I20" s="96"/>
      <c r="J20" s="96"/>
      <c r="K20" s="96"/>
      <c r="L20" s="664"/>
    </row>
    <row r="21" ht="15" customHeight="1">
      <c r="A21" s="89"/>
    </row>
  </sheetData>
  <sheetProtection/>
  <mergeCells count="6">
    <mergeCell ref="L1:L20"/>
    <mergeCell ref="A5:A6"/>
    <mergeCell ref="B5:B6"/>
    <mergeCell ref="D5:H5"/>
    <mergeCell ref="C5:C6"/>
    <mergeCell ref="I5:K5"/>
  </mergeCells>
  <printOptions/>
  <pageMargins left="0.49" right="0.25" top="0.75" bottom="0.25" header="0.17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37"/>
  <sheetViews>
    <sheetView zoomScalePageLayoutView="0" workbookViewId="0" topLeftCell="A1">
      <pane xSplit="1" ySplit="6" topLeftCell="C13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8.8515625" defaultRowHeight="12.75"/>
  <cols>
    <col min="1" max="1" width="39.8515625" style="18" customWidth="1"/>
    <col min="2" max="3" width="9.7109375" style="18" customWidth="1"/>
    <col min="4" max="11" width="9.7109375" style="135" customWidth="1"/>
    <col min="12" max="12" width="4.8515625" style="18" customWidth="1"/>
    <col min="13" max="13" width="3.7109375" style="18" customWidth="1"/>
    <col min="14" max="16384" width="8.8515625" style="18" customWidth="1"/>
  </cols>
  <sheetData>
    <row r="1" spans="1:12" ht="18.75">
      <c r="A1" s="145" t="s">
        <v>400</v>
      </c>
      <c r="L1" s="651" t="s">
        <v>240</v>
      </c>
    </row>
    <row r="2" spans="1:12" ht="11.25" customHeight="1">
      <c r="A2" s="134"/>
      <c r="L2" s="651"/>
    </row>
    <row r="3" spans="4:12" ht="12" customHeight="1">
      <c r="D3" s="132"/>
      <c r="I3" s="132"/>
      <c r="J3" s="132"/>
      <c r="K3" s="132" t="s">
        <v>149</v>
      </c>
      <c r="L3" s="665"/>
    </row>
    <row r="4" spans="2:12" ht="5.25" customHeight="1">
      <c r="B4" s="121"/>
      <c r="C4" s="121"/>
      <c r="L4" s="665"/>
    </row>
    <row r="5" spans="1:12" ht="21.75" customHeight="1">
      <c r="A5" s="653" t="s">
        <v>129</v>
      </c>
      <c r="B5" s="659">
        <v>2006</v>
      </c>
      <c r="C5" s="659" t="s">
        <v>418</v>
      </c>
      <c r="D5" s="655" t="s">
        <v>416</v>
      </c>
      <c r="E5" s="656"/>
      <c r="F5" s="656"/>
      <c r="G5" s="656"/>
      <c r="H5" s="657"/>
      <c r="I5" s="655" t="s">
        <v>374</v>
      </c>
      <c r="J5" s="656"/>
      <c r="K5" s="657"/>
      <c r="L5" s="665"/>
    </row>
    <row r="6" spans="1:12" ht="15" customHeight="1">
      <c r="A6" s="654"/>
      <c r="B6" s="660"/>
      <c r="C6" s="660"/>
      <c r="D6" s="119" t="s">
        <v>0</v>
      </c>
      <c r="E6" s="119" t="s">
        <v>1</v>
      </c>
      <c r="F6" s="470" t="s">
        <v>414</v>
      </c>
      <c r="G6" s="119" t="s">
        <v>2</v>
      </c>
      <c r="H6" s="119" t="s">
        <v>3</v>
      </c>
      <c r="I6" s="119" t="s">
        <v>0</v>
      </c>
      <c r="J6" s="119" t="s">
        <v>1</v>
      </c>
      <c r="K6" s="470" t="s">
        <v>414</v>
      </c>
      <c r="L6" s="665"/>
    </row>
    <row r="7" spans="1:12" ht="30" customHeight="1">
      <c r="A7" s="137" t="s">
        <v>204</v>
      </c>
      <c r="B7" s="217">
        <f>B8+B19+B20+B25+B26+B27+B28+'Table 4 cont''d'!B7+'Table 4 cont''d'!B8+'Table 4 cont''d'!B18</f>
        <v>47638</v>
      </c>
      <c r="C7" s="217">
        <f>C8+C19+C20+C26+C27+C28+'Table 4 cont''d'!C7+'Table 4 cont''d'!C8+'Table 4 cont''d'!C18</f>
        <v>50487</v>
      </c>
      <c r="D7" s="475">
        <f>D8+D19+D20+D26+D27+D28+'Table 4 cont''d'!D7+'Table 4 cont''d'!D8+'Table 4 cont''d'!D18</f>
        <v>10838</v>
      </c>
      <c r="E7" s="475">
        <f>E8+E19+E20+E26+E27+E28+'Table 4 cont''d'!E7+'Table 4 cont''d'!E8+'Table 4 cont''d'!E18</f>
        <v>11684</v>
      </c>
      <c r="F7" s="475">
        <f>SUM(D7:E7)</f>
        <v>22522</v>
      </c>
      <c r="G7" s="475">
        <f>G8+G19+G20+G26+G27+G28+'Table 4 cont''d'!G7+'Table 4 cont''d'!G8+'Table 4 cont''d'!G18</f>
        <v>13106</v>
      </c>
      <c r="H7" s="475">
        <f>C7-SUM(F7:G7)</f>
        <v>14859</v>
      </c>
      <c r="I7" s="217">
        <f>I8+I19+I20+I25+I26+I27+I28+'Table 4 cont''d'!I7+'Table 4 cont''d'!I8+'Table 4 cont''d'!I18</f>
        <v>10281</v>
      </c>
      <c r="J7" s="217">
        <f>J8+J19+J20+J25+J26+J27+J28+'Table 4 cont''d'!J7+'Table 4 cont''d'!J8+'Table 4 cont''d'!J18</f>
        <v>10396</v>
      </c>
      <c r="K7" s="471">
        <f>SUM(I7:J7)</f>
        <v>20677</v>
      </c>
      <c r="L7" s="665"/>
    </row>
    <row r="8" spans="1:12" ht="24.75" customHeight="1">
      <c r="A8" s="84" t="s">
        <v>40</v>
      </c>
      <c r="B8" s="320">
        <v>17876</v>
      </c>
      <c r="C8" s="320">
        <v>17314</v>
      </c>
      <c r="D8" s="79">
        <v>3427</v>
      </c>
      <c r="E8" s="79">
        <v>2540</v>
      </c>
      <c r="F8" s="79">
        <f>SUM(D8:E8)</f>
        <v>5967</v>
      </c>
      <c r="G8" s="79">
        <v>4949</v>
      </c>
      <c r="H8" s="79">
        <f>C8-SUM(F8:G8)</f>
        <v>6398</v>
      </c>
      <c r="I8" s="79">
        <v>3547</v>
      </c>
      <c r="J8" s="79">
        <v>2358</v>
      </c>
      <c r="K8" s="59">
        <f>SUM(I8:J8)</f>
        <v>5905</v>
      </c>
      <c r="L8" s="665"/>
    </row>
    <row r="9" spans="1:12" ht="13.5" customHeight="1">
      <c r="A9" s="138" t="s">
        <v>276</v>
      </c>
      <c r="B9" s="320"/>
      <c r="C9" s="320"/>
      <c r="D9" s="79"/>
      <c r="E9" s="79"/>
      <c r="F9" s="244"/>
      <c r="G9" s="79"/>
      <c r="H9" s="185"/>
      <c r="I9" s="185"/>
      <c r="J9" s="185"/>
      <c r="K9" s="472"/>
      <c r="L9" s="665"/>
    </row>
    <row r="10" spans="1:12" ht="15" customHeight="1">
      <c r="A10" s="105" t="s">
        <v>309</v>
      </c>
      <c r="B10" s="31"/>
      <c r="C10" s="31"/>
      <c r="D10" s="230"/>
      <c r="E10" s="230"/>
      <c r="F10" s="244"/>
      <c r="G10" s="230"/>
      <c r="H10" s="185"/>
      <c r="I10" s="185"/>
      <c r="J10" s="185"/>
      <c r="K10" s="472"/>
      <c r="L10" s="665"/>
    </row>
    <row r="11" spans="1:12" s="140" customFormat="1" ht="13.5">
      <c r="A11" s="139" t="s">
        <v>131</v>
      </c>
      <c r="B11" s="31">
        <v>543</v>
      </c>
      <c r="C11" s="31">
        <v>442</v>
      </c>
      <c r="D11" s="230">
        <v>90</v>
      </c>
      <c r="E11" s="230">
        <v>19</v>
      </c>
      <c r="F11" s="469">
        <f>SUM(D11:E11)</f>
        <v>109</v>
      </c>
      <c r="G11" s="230">
        <v>134</v>
      </c>
      <c r="H11" s="198">
        <f>C11-SUM(F11:G11)</f>
        <v>199</v>
      </c>
      <c r="I11" s="198">
        <v>89</v>
      </c>
      <c r="J11" s="198">
        <v>18</v>
      </c>
      <c r="K11" s="457">
        <f>SUM(I11:J11)</f>
        <v>107</v>
      </c>
      <c r="L11" s="665"/>
    </row>
    <row r="12" spans="1:12" s="140" customFormat="1" ht="13.5">
      <c r="A12" s="139" t="s">
        <v>132</v>
      </c>
      <c r="B12" s="31">
        <v>11198</v>
      </c>
      <c r="C12" s="31">
        <v>9578</v>
      </c>
      <c r="D12" s="230">
        <v>1999</v>
      </c>
      <c r="E12" s="230">
        <v>622</v>
      </c>
      <c r="F12" s="469">
        <f>SUM(D12:E12)</f>
        <v>2621</v>
      </c>
      <c r="G12" s="230">
        <v>2887</v>
      </c>
      <c r="H12" s="198">
        <f>C12-SUM(F12:G12)</f>
        <v>4070</v>
      </c>
      <c r="I12" s="198">
        <v>1818</v>
      </c>
      <c r="J12" s="198">
        <v>473</v>
      </c>
      <c r="K12" s="457">
        <f>SUM(I12:J12)</f>
        <v>2291</v>
      </c>
      <c r="L12" s="665"/>
    </row>
    <row r="13" spans="1:12" ht="15" customHeight="1">
      <c r="A13" s="105" t="s">
        <v>310</v>
      </c>
      <c r="B13" s="31"/>
      <c r="C13" s="31"/>
      <c r="D13" s="564"/>
      <c r="E13" s="564"/>
      <c r="F13" s="199"/>
      <c r="G13" s="92"/>
      <c r="H13" s="199"/>
      <c r="I13" s="199"/>
      <c r="J13" s="199"/>
      <c r="K13" s="473"/>
      <c r="L13" s="665"/>
    </row>
    <row r="14" spans="1:12" s="140" customFormat="1" ht="13.5">
      <c r="A14" s="139" t="s">
        <v>131</v>
      </c>
      <c r="B14" s="31">
        <v>69</v>
      </c>
      <c r="C14" s="31">
        <v>41</v>
      </c>
      <c r="D14" s="564">
        <v>0</v>
      </c>
      <c r="E14" s="564">
        <v>0</v>
      </c>
      <c r="F14" s="464">
        <f>SUM(D14:E14)</f>
        <v>0</v>
      </c>
      <c r="G14" s="564">
        <v>0</v>
      </c>
      <c r="H14" s="314">
        <f>C14-SUM(F14:G14)</f>
        <v>41</v>
      </c>
      <c r="I14" s="331">
        <v>0</v>
      </c>
      <c r="J14" s="198">
        <v>13</v>
      </c>
      <c r="K14" s="457">
        <f>SUM(I14:J14)</f>
        <v>13</v>
      </c>
      <c r="L14" s="665"/>
    </row>
    <row r="15" spans="1:12" s="140" customFormat="1" ht="13.5">
      <c r="A15" s="139" t="s">
        <v>132</v>
      </c>
      <c r="B15" s="31">
        <v>153</v>
      </c>
      <c r="C15" s="31">
        <v>54</v>
      </c>
      <c r="D15" s="564">
        <v>0</v>
      </c>
      <c r="E15" s="564">
        <v>0</v>
      </c>
      <c r="F15" s="464">
        <f>SUM(D15:E15)</f>
        <v>0</v>
      </c>
      <c r="G15" s="564">
        <v>0</v>
      </c>
      <c r="H15" s="314">
        <f>C15-SUM(F15:G15)</f>
        <v>54</v>
      </c>
      <c r="I15" s="331">
        <v>0</v>
      </c>
      <c r="J15" s="198">
        <v>22</v>
      </c>
      <c r="K15" s="457">
        <f>SUM(I15:J15)</f>
        <v>22</v>
      </c>
      <c r="L15" s="665"/>
    </row>
    <row r="16" spans="1:12" ht="15" customHeight="1">
      <c r="A16" s="105" t="s">
        <v>311</v>
      </c>
      <c r="B16" s="31"/>
      <c r="C16" s="31"/>
      <c r="D16" s="92"/>
      <c r="E16" s="92"/>
      <c r="F16" s="185"/>
      <c r="G16" s="92"/>
      <c r="H16" s="185"/>
      <c r="I16" s="185"/>
      <c r="J16" s="185"/>
      <c r="K16" s="472"/>
      <c r="L16" s="665"/>
    </row>
    <row r="17" spans="1:12" s="140" customFormat="1" ht="13.5">
      <c r="A17" s="139" t="s">
        <v>134</v>
      </c>
      <c r="B17" s="31">
        <v>49925</v>
      </c>
      <c r="C17" s="31">
        <v>49887</v>
      </c>
      <c r="D17" s="92">
        <v>9408</v>
      </c>
      <c r="E17" s="92">
        <v>13968</v>
      </c>
      <c r="F17" s="465">
        <f>SUM(D17:E17)</f>
        <v>23376</v>
      </c>
      <c r="G17" s="92">
        <v>12917</v>
      </c>
      <c r="H17" s="241">
        <f>C17-SUM(F17:G17)</f>
        <v>13594</v>
      </c>
      <c r="I17" s="241">
        <v>11306</v>
      </c>
      <c r="J17" s="241">
        <v>15736</v>
      </c>
      <c r="K17" s="477">
        <f>SUM(I17:J17)</f>
        <v>27042</v>
      </c>
      <c r="L17" s="665"/>
    </row>
    <row r="18" spans="1:12" s="140" customFormat="1" ht="13.5">
      <c r="A18" s="139" t="s">
        <v>132</v>
      </c>
      <c r="B18" s="31">
        <v>5016</v>
      </c>
      <c r="C18" s="31">
        <v>6104</v>
      </c>
      <c r="D18" s="92">
        <v>1027</v>
      </c>
      <c r="E18" s="92">
        <v>1570</v>
      </c>
      <c r="F18" s="465">
        <f>SUM(D18:E18)</f>
        <v>2597</v>
      </c>
      <c r="G18" s="92">
        <v>1686</v>
      </c>
      <c r="H18" s="241">
        <f>C18-SUM(F18:G18)</f>
        <v>1821</v>
      </c>
      <c r="I18" s="241">
        <v>1304</v>
      </c>
      <c r="J18" s="241">
        <v>1395</v>
      </c>
      <c r="K18" s="477">
        <f>SUM(I18:J18)</f>
        <v>2699</v>
      </c>
      <c r="L18" s="665"/>
    </row>
    <row r="19" spans="1:12" ht="21.75" customHeight="1">
      <c r="A19" s="141" t="s">
        <v>44</v>
      </c>
      <c r="B19" s="261">
        <v>52</v>
      </c>
      <c r="C19" s="563">
        <v>130</v>
      </c>
      <c r="D19" s="79">
        <v>28</v>
      </c>
      <c r="E19" s="79">
        <v>24</v>
      </c>
      <c r="F19" s="243">
        <f>SUM(D19:E19)</f>
        <v>52</v>
      </c>
      <c r="G19" s="79">
        <v>34</v>
      </c>
      <c r="H19" s="243">
        <f>C19-SUM(F19:G19)</f>
        <v>44</v>
      </c>
      <c r="I19" s="243">
        <v>30</v>
      </c>
      <c r="J19" s="243">
        <v>40</v>
      </c>
      <c r="K19" s="242">
        <f>SUM(I19:J19)</f>
        <v>70</v>
      </c>
      <c r="L19" s="665"/>
    </row>
    <row r="20" spans="1:12" ht="24.75" customHeight="1">
      <c r="A20" s="84" t="s">
        <v>135</v>
      </c>
      <c r="B20" s="320">
        <v>475</v>
      </c>
      <c r="C20" s="320">
        <v>482</v>
      </c>
      <c r="D20" s="79">
        <v>98</v>
      </c>
      <c r="E20" s="79">
        <v>146</v>
      </c>
      <c r="F20" s="387">
        <f>SUM(D20:E20)</f>
        <v>244</v>
      </c>
      <c r="G20" s="79">
        <v>113</v>
      </c>
      <c r="H20" s="387">
        <f>C20-SUM(F20:G20)</f>
        <v>125</v>
      </c>
      <c r="I20" s="387">
        <v>129</v>
      </c>
      <c r="J20" s="387">
        <v>153</v>
      </c>
      <c r="K20" s="320">
        <f>SUM(I20:J20)</f>
        <v>282</v>
      </c>
      <c r="L20" s="665"/>
    </row>
    <row r="21" spans="1:12" ht="12" customHeight="1">
      <c r="A21" s="138" t="s">
        <v>276</v>
      </c>
      <c r="B21" s="59"/>
      <c r="C21" s="320"/>
      <c r="D21" s="79"/>
      <c r="E21" s="79"/>
      <c r="F21" s="244"/>
      <c r="G21" s="79"/>
      <c r="H21" s="185"/>
      <c r="I21" s="185"/>
      <c r="J21" s="185"/>
      <c r="K21" s="472"/>
      <c r="L21" s="665"/>
    </row>
    <row r="22" spans="1:12" ht="15" customHeight="1">
      <c r="A22" s="105" t="s">
        <v>312</v>
      </c>
      <c r="B22" s="31"/>
      <c r="C22" s="31"/>
      <c r="D22" s="230"/>
      <c r="E22" s="230"/>
      <c r="F22" s="466"/>
      <c r="G22" s="230"/>
      <c r="H22" s="230"/>
      <c r="I22" s="230"/>
      <c r="J22" s="230"/>
      <c r="K22" s="478"/>
      <c r="L22" s="665"/>
    </row>
    <row r="23" spans="1:12" ht="15" customHeight="1">
      <c r="A23" s="139" t="s">
        <v>134</v>
      </c>
      <c r="B23" s="31">
        <v>317</v>
      </c>
      <c r="C23" s="31">
        <v>306</v>
      </c>
      <c r="D23" s="230">
        <v>86</v>
      </c>
      <c r="E23" s="230">
        <v>70</v>
      </c>
      <c r="F23" s="466">
        <f aca="true" t="shared" si="0" ref="F23:F28">SUM(D23:E23)</f>
        <v>156</v>
      </c>
      <c r="G23" s="230">
        <v>58</v>
      </c>
      <c r="H23" s="230">
        <f aca="true" t="shared" si="1" ref="H23:H28">C23-SUM(F23:G23)</f>
        <v>92</v>
      </c>
      <c r="I23" s="230">
        <v>80</v>
      </c>
      <c r="J23" s="230">
        <v>62</v>
      </c>
      <c r="K23" s="478">
        <f aca="true" t="shared" si="2" ref="K23:K28">SUM(I23:J23)</f>
        <v>142</v>
      </c>
      <c r="L23" s="665"/>
    </row>
    <row r="24" spans="1:12" ht="15" customHeight="1">
      <c r="A24" s="139" t="s">
        <v>132</v>
      </c>
      <c r="B24" s="31">
        <v>101</v>
      </c>
      <c r="C24" s="31">
        <v>111</v>
      </c>
      <c r="D24" s="230">
        <v>30</v>
      </c>
      <c r="E24" s="230">
        <v>25</v>
      </c>
      <c r="F24" s="466">
        <f t="shared" si="0"/>
        <v>55</v>
      </c>
      <c r="G24" s="230">
        <v>21</v>
      </c>
      <c r="H24" s="230">
        <f t="shared" si="1"/>
        <v>35</v>
      </c>
      <c r="I24" s="230">
        <v>31</v>
      </c>
      <c r="J24" s="230">
        <v>23</v>
      </c>
      <c r="K24" s="478">
        <f t="shared" si="2"/>
        <v>54</v>
      </c>
      <c r="L24" s="665"/>
    </row>
    <row r="25" spans="1:12" ht="14.25" customHeight="1">
      <c r="A25" s="129" t="s">
        <v>136</v>
      </c>
      <c r="B25" s="317">
        <v>0</v>
      </c>
      <c r="C25" s="317">
        <v>0</v>
      </c>
      <c r="D25" s="467">
        <v>0</v>
      </c>
      <c r="E25" s="467">
        <v>0</v>
      </c>
      <c r="F25" s="467">
        <f t="shared" si="0"/>
        <v>0</v>
      </c>
      <c r="G25" s="467">
        <v>0</v>
      </c>
      <c r="H25" s="231">
        <f t="shared" si="1"/>
        <v>0</v>
      </c>
      <c r="I25" s="231">
        <v>0</v>
      </c>
      <c r="J25" s="231">
        <v>0</v>
      </c>
      <c r="K25" s="468">
        <f t="shared" si="2"/>
        <v>0</v>
      </c>
      <c r="L25" s="665"/>
    </row>
    <row r="26" spans="1:12" ht="18" customHeight="1">
      <c r="A26" s="141" t="s">
        <v>137</v>
      </c>
      <c r="B26" s="322">
        <v>3</v>
      </c>
      <c r="C26" s="322">
        <v>4</v>
      </c>
      <c r="D26" s="596">
        <v>1</v>
      </c>
      <c r="E26" s="467">
        <v>0</v>
      </c>
      <c r="F26" s="235">
        <f t="shared" si="0"/>
        <v>1</v>
      </c>
      <c r="G26" s="596">
        <v>1</v>
      </c>
      <c r="H26" s="382">
        <f t="shared" si="1"/>
        <v>2</v>
      </c>
      <c r="I26" s="231">
        <v>0</v>
      </c>
      <c r="J26" s="596">
        <v>1</v>
      </c>
      <c r="K26" s="242">
        <f t="shared" si="2"/>
        <v>1</v>
      </c>
      <c r="L26" s="665"/>
    </row>
    <row r="27" spans="1:12" ht="24.75" customHeight="1">
      <c r="A27" s="141" t="s">
        <v>138</v>
      </c>
      <c r="B27" s="261">
        <v>341</v>
      </c>
      <c r="C27" s="563">
        <v>437</v>
      </c>
      <c r="D27" s="235">
        <v>92</v>
      </c>
      <c r="E27" s="235">
        <v>115</v>
      </c>
      <c r="F27" s="243">
        <f t="shared" si="0"/>
        <v>207</v>
      </c>
      <c r="G27" s="235">
        <v>125</v>
      </c>
      <c r="H27" s="243">
        <f t="shared" si="1"/>
        <v>105</v>
      </c>
      <c r="I27" s="243">
        <v>103</v>
      </c>
      <c r="J27" s="243">
        <v>115</v>
      </c>
      <c r="K27" s="242">
        <f t="shared" si="2"/>
        <v>218</v>
      </c>
      <c r="L27" s="665"/>
    </row>
    <row r="28" spans="1:12" ht="24.75" customHeight="1">
      <c r="A28" s="142" t="s">
        <v>139</v>
      </c>
      <c r="B28" s="320">
        <v>3739</v>
      </c>
      <c r="C28" s="320">
        <v>4089</v>
      </c>
      <c r="D28" s="79">
        <v>1026</v>
      </c>
      <c r="E28" s="79">
        <v>1122</v>
      </c>
      <c r="F28" s="387">
        <f t="shared" si="0"/>
        <v>2148</v>
      </c>
      <c r="G28" s="79">
        <v>960</v>
      </c>
      <c r="H28" s="387">
        <f t="shared" si="1"/>
        <v>981</v>
      </c>
      <c r="I28" s="387">
        <v>845</v>
      </c>
      <c r="J28" s="387">
        <v>1011</v>
      </c>
      <c r="K28" s="320">
        <f t="shared" si="2"/>
        <v>1856</v>
      </c>
      <c r="L28" s="665"/>
    </row>
    <row r="29" spans="1:12" ht="13.5" customHeight="1">
      <c r="A29" s="138" t="s">
        <v>278</v>
      </c>
      <c r="B29" s="320"/>
      <c r="C29" s="320"/>
      <c r="D29" s="79"/>
      <c r="E29" s="79"/>
      <c r="F29" s="244"/>
      <c r="G29" s="79"/>
      <c r="H29" s="185"/>
      <c r="I29" s="185"/>
      <c r="J29" s="185"/>
      <c r="K29" s="472"/>
      <c r="L29" s="665"/>
    </row>
    <row r="30" spans="1:12" ht="15" customHeight="1">
      <c r="A30" s="105" t="s">
        <v>299</v>
      </c>
      <c r="B30" s="31">
        <v>1502</v>
      </c>
      <c r="C30" s="31">
        <v>1794</v>
      </c>
      <c r="D30" s="230">
        <v>465</v>
      </c>
      <c r="E30" s="230">
        <v>487</v>
      </c>
      <c r="F30" s="466">
        <f>SUM(D30:E30)</f>
        <v>952</v>
      </c>
      <c r="G30" s="230">
        <v>380</v>
      </c>
      <c r="H30" s="230">
        <f>C30-SUM(F30:G30)</f>
        <v>462</v>
      </c>
      <c r="I30" s="230">
        <v>415</v>
      </c>
      <c r="J30" s="230">
        <v>436</v>
      </c>
      <c r="K30" s="478">
        <f>SUM(I30:J30)</f>
        <v>851</v>
      </c>
      <c r="L30" s="665"/>
    </row>
    <row r="31" spans="1:12" ht="15" customHeight="1">
      <c r="A31" s="105" t="s">
        <v>300</v>
      </c>
      <c r="B31" s="31">
        <v>1375</v>
      </c>
      <c r="C31" s="31">
        <v>1360</v>
      </c>
      <c r="D31" s="230">
        <v>325</v>
      </c>
      <c r="E31" s="230">
        <v>378</v>
      </c>
      <c r="F31" s="465">
        <f>SUM(D31:E31)</f>
        <v>703</v>
      </c>
      <c r="G31" s="230">
        <v>366</v>
      </c>
      <c r="H31" s="241">
        <f>C31-SUM(F31:G31)</f>
        <v>291</v>
      </c>
      <c r="I31" s="241">
        <v>216</v>
      </c>
      <c r="J31" s="241">
        <v>313</v>
      </c>
      <c r="K31" s="477">
        <f>SUM(I31:J31)</f>
        <v>529</v>
      </c>
      <c r="L31" s="665"/>
    </row>
    <row r="32" spans="1:12" ht="15" customHeight="1">
      <c r="A32" s="105" t="s">
        <v>301</v>
      </c>
      <c r="B32" s="31">
        <v>39</v>
      </c>
      <c r="C32" s="31">
        <v>41</v>
      </c>
      <c r="D32" s="230">
        <v>7</v>
      </c>
      <c r="E32" s="230">
        <v>23</v>
      </c>
      <c r="F32" s="465">
        <f>SUM(D32:E32)</f>
        <v>30</v>
      </c>
      <c r="G32" s="230">
        <v>4</v>
      </c>
      <c r="H32" s="241">
        <f>C32-SUM(F32:G32)</f>
        <v>7</v>
      </c>
      <c r="I32" s="241">
        <v>8</v>
      </c>
      <c r="J32" s="241">
        <v>10</v>
      </c>
      <c r="K32" s="477">
        <f>SUM(I32:J32)</f>
        <v>18</v>
      </c>
      <c r="L32" s="665"/>
    </row>
    <row r="33" spans="1:12" ht="3" customHeight="1">
      <c r="A33" s="106"/>
      <c r="B33" s="374"/>
      <c r="C33" s="374"/>
      <c r="D33" s="143"/>
      <c r="E33" s="143"/>
      <c r="F33" s="143"/>
      <c r="G33" s="9"/>
      <c r="H33" s="373"/>
      <c r="I33" s="373"/>
      <c r="J33" s="373"/>
      <c r="K33" s="474"/>
      <c r="L33" s="665"/>
    </row>
    <row r="34" spans="1:12" ht="0.75" customHeight="1" hidden="1">
      <c r="A34" s="136"/>
      <c r="B34" s="167"/>
      <c r="C34" s="167"/>
      <c r="D34" s="144"/>
      <c r="E34" s="144"/>
      <c r="F34" s="144"/>
      <c r="G34" s="144"/>
      <c r="H34" s="144"/>
      <c r="I34" s="144"/>
      <c r="J34" s="144"/>
      <c r="K34" s="144"/>
      <c r="L34" s="665"/>
    </row>
    <row r="35" ht="2.25" customHeight="1">
      <c r="L35" s="665"/>
    </row>
    <row r="36" spans="1:12" ht="14.25" customHeight="1">
      <c r="A36" s="263" t="s">
        <v>425</v>
      </c>
      <c r="B36" s="263" t="s">
        <v>283</v>
      </c>
      <c r="L36" s="665"/>
    </row>
    <row r="37" ht="13.5" customHeight="1">
      <c r="L37" s="133"/>
    </row>
  </sheetData>
  <sheetProtection/>
  <mergeCells count="6">
    <mergeCell ref="L1:L36"/>
    <mergeCell ref="A5:A6"/>
    <mergeCell ref="B5:B6"/>
    <mergeCell ref="D5:H5"/>
    <mergeCell ref="C5:C6"/>
    <mergeCell ref="I5:K5"/>
  </mergeCells>
  <printOptions/>
  <pageMargins left="0.55" right="0.25" top="0.54" bottom="0.25" header="0.37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L22"/>
  <sheetViews>
    <sheetView zoomScalePageLayoutView="0" workbookViewId="0" topLeftCell="A1">
      <pane xSplit="2" ySplit="8" topLeftCell="C12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9.140625" defaultRowHeight="12.75"/>
  <cols>
    <col min="1" max="1" width="45.140625" style="0" customWidth="1"/>
    <col min="2" max="11" width="9.421875" style="0" customWidth="1"/>
    <col min="12" max="12" width="4.140625" style="0" customWidth="1"/>
  </cols>
  <sheetData>
    <row r="1" spans="1:12" ht="19.5" customHeight="1">
      <c r="A1" s="23" t="s">
        <v>401</v>
      </c>
      <c r="B1" s="3"/>
      <c r="C1" s="3"/>
      <c r="L1" s="644" t="s">
        <v>241</v>
      </c>
    </row>
    <row r="2" spans="1:12" ht="2.25" customHeight="1">
      <c r="A2" s="3"/>
      <c r="B2" s="3"/>
      <c r="C2" s="3"/>
      <c r="L2" s="664"/>
    </row>
    <row r="3" spans="1:12" ht="12" customHeight="1">
      <c r="A3" s="3"/>
      <c r="B3" s="3"/>
      <c r="C3" s="3"/>
      <c r="E3" s="58"/>
      <c r="F3" s="58"/>
      <c r="G3" s="58"/>
      <c r="H3" s="58" t="s">
        <v>258</v>
      </c>
      <c r="I3" s="58"/>
      <c r="J3" s="58"/>
      <c r="K3" s="58"/>
      <c r="L3" s="664"/>
    </row>
    <row r="4" spans="1:12" ht="6" customHeight="1">
      <c r="A4" s="3"/>
      <c r="B4" s="165"/>
      <c r="C4" s="165"/>
      <c r="L4" s="664"/>
    </row>
    <row r="5" spans="1:12" ht="19.5" customHeight="1">
      <c r="A5" s="659" t="s">
        <v>129</v>
      </c>
      <c r="B5" s="659">
        <v>2006</v>
      </c>
      <c r="C5" s="659" t="s">
        <v>418</v>
      </c>
      <c r="D5" s="661" t="s">
        <v>418</v>
      </c>
      <c r="E5" s="662"/>
      <c r="F5" s="662"/>
      <c r="G5" s="662"/>
      <c r="H5" s="663"/>
      <c r="I5" s="661" t="s">
        <v>378</v>
      </c>
      <c r="J5" s="662"/>
      <c r="K5" s="663"/>
      <c r="L5" s="664"/>
    </row>
    <row r="6" spans="1:12" ht="19.5" customHeight="1">
      <c r="A6" s="660"/>
      <c r="B6" s="660"/>
      <c r="C6" s="660"/>
      <c r="D6" s="60" t="s">
        <v>150</v>
      </c>
      <c r="E6" s="60" t="s">
        <v>152</v>
      </c>
      <c r="F6" s="445" t="s">
        <v>414</v>
      </c>
      <c r="G6" s="60" t="s">
        <v>155</v>
      </c>
      <c r="H6" s="60" t="s">
        <v>194</v>
      </c>
      <c r="I6" s="60" t="s">
        <v>150</v>
      </c>
      <c r="J6" s="60" t="s">
        <v>152</v>
      </c>
      <c r="K6" s="445" t="s">
        <v>414</v>
      </c>
      <c r="L6" s="664"/>
    </row>
    <row r="7" spans="1:12" ht="39.75" customHeight="1">
      <c r="A7" s="61" t="s">
        <v>143</v>
      </c>
      <c r="B7" s="59">
        <v>140</v>
      </c>
      <c r="C7" s="59">
        <v>146</v>
      </c>
      <c r="D7" s="565">
        <v>43</v>
      </c>
      <c r="E7" s="81">
        <v>30</v>
      </c>
      <c r="F7" s="159">
        <f>SUM(D7:E7)</f>
        <v>73</v>
      </c>
      <c r="G7" s="81">
        <v>34</v>
      </c>
      <c r="H7" s="159">
        <f>C7-SUM(F7:G7)</f>
        <v>39</v>
      </c>
      <c r="I7" s="81">
        <v>22</v>
      </c>
      <c r="J7" s="81">
        <v>38</v>
      </c>
      <c r="K7" s="159">
        <f>SUM(I7:J7)</f>
        <v>60</v>
      </c>
      <c r="L7" s="664"/>
    </row>
    <row r="8" spans="1:12" ht="41.25" customHeight="1">
      <c r="A8" s="62" t="s">
        <v>39</v>
      </c>
      <c r="B8" s="59">
        <v>24970</v>
      </c>
      <c r="C8" s="59">
        <v>27838</v>
      </c>
      <c r="D8" s="565">
        <v>6117</v>
      </c>
      <c r="E8" s="79">
        <v>7687</v>
      </c>
      <c r="F8" s="59">
        <f>SUM(D8:E8)</f>
        <v>13804</v>
      </c>
      <c r="G8" s="79">
        <v>6880</v>
      </c>
      <c r="H8" s="59">
        <f>C8-SUM(F8:G8)</f>
        <v>7154</v>
      </c>
      <c r="I8" s="79">
        <v>5603</v>
      </c>
      <c r="J8" s="79">
        <v>6669</v>
      </c>
      <c r="K8" s="59">
        <f aca="true" t="shared" si="0" ref="K8:K18">SUM(I8:J8)</f>
        <v>12272</v>
      </c>
      <c r="L8" s="664"/>
    </row>
    <row r="9" spans="1:12" ht="13.5" customHeight="1">
      <c r="A9" s="64" t="s">
        <v>276</v>
      </c>
      <c r="B9" s="59"/>
      <c r="C9" s="59"/>
      <c r="D9" s="565"/>
      <c r="E9" s="79"/>
      <c r="F9" s="59"/>
      <c r="G9" s="79"/>
      <c r="H9" s="59"/>
      <c r="I9" s="79"/>
      <c r="J9" s="79"/>
      <c r="K9" s="59"/>
      <c r="L9" s="664"/>
    </row>
    <row r="10" spans="1:12" ht="33" customHeight="1">
      <c r="A10" s="70" t="s">
        <v>313</v>
      </c>
      <c r="B10" s="43">
        <v>21999</v>
      </c>
      <c r="C10" s="43">
        <v>24726</v>
      </c>
      <c r="D10" s="566">
        <v>5457</v>
      </c>
      <c r="E10" s="230">
        <v>6820</v>
      </c>
      <c r="F10" s="51">
        <f aca="true" t="shared" si="1" ref="F10:F16">SUM(D10:E10)</f>
        <v>12277</v>
      </c>
      <c r="G10" s="598">
        <v>6140</v>
      </c>
      <c r="H10" s="43">
        <f aca="true" t="shared" si="2" ref="H10:H16">C10-SUM(F10:G10)</f>
        <v>6309</v>
      </c>
      <c r="I10" s="92">
        <v>4962</v>
      </c>
      <c r="J10" s="92">
        <v>5741</v>
      </c>
      <c r="K10" s="51">
        <f t="shared" si="0"/>
        <v>10703</v>
      </c>
      <c r="L10" s="664"/>
    </row>
    <row r="11" spans="1:12" ht="32.25" customHeight="1">
      <c r="A11" s="7" t="s">
        <v>314</v>
      </c>
      <c r="B11" s="43">
        <v>204</v>
      </c>
      <c r="C11" s="43">
        <v>177</v>
      </c>
      <c r="D11" s="566">
        <v>35</v>
      </c>
      <c r="E11" s="230">
        <v>58</v>
      </c>
      <c r="F11" s="51">
        <f t="shared" si="1"/>
        <v>93</v>
      </c>
      <c r="G11" s="230">
        <v>41</v>
      </c>
      <c r="H11" s="43">
        <f t="shared" si="2"/>
        <v>43</v>
      </c>
      <c r="I11" s="92">
        <v>38</v>
      </c>
      <c r="J11" s="92">
        <v>36</v>
      </c>
      <c r="K11" s="51">
        <f t="shared" si="0"/>
        <v>74</v>
      </c>
      <c r="L11" s="664"/>
    </row>
    <row r="12" spans="1:12" ht="30" customHeight="1">
      <c r="A12" s="70" t="s">
        <v>315</v>
      </c>
      <c r="B12" s="43">
        <v>167</v>
      </c>
      <c r="C12" s="43">
        <v>253</v>
      </c>
      <c r="D12" s="566">
        <v>52</v>
      </c>
      <c r="E12" s="230">
        <v>69</v>
      </c>
      <c r="F12" s="51">
        <f t="shared" si="1"/>
        <v>121</v>
      </c>
      <c r="G12" s="230">
        <v>66</v>
      </c>
      <c r="H12" s="43">
        <f t="shared" si="2"/>
        <v>66</v>
      </c>
      <c r="I12" s="92">
        <v>57</v>
      </c>
      <c r="J12" s="92">
        <v>83</v>
      </c>
      <c r="K12" s="51">
        <f t="shared" si="0"/>
        <v>140</v>
      </c>
      <c r="L12" s="664"/>
    </row>
    <row r="13" spans="1:12" ht="33" customHeight="1">
      <c r="A13" s="7" t="s">
        <v>316</v>
      </c>
      <c r="B13" s="43">
        <v>402</v>
      </c>
      <c r="C13" s="43">
        <v>558</v>
      </c>
      <c r="D13" s="566">
        <v>128</v>
      </c>
      <c r="E13" s="230">
        <v>169</v>
      </c>
      <c r="F13" s="51">
        <f t="shared" si="1"/>
        <v>297</v>
      </c>
      <c r="G13" s="230">
        <v>130</v>
      </c>
      <c r="H13" s="43">
        <f t="shared" si="2"/>
        <v>131</v>
      </c>
      <c r="I13" s="92">
        <v>145</v>
      </c>
      <c r="J13" s="92">
        <v>152</v>
      </c>
      <c r="K13" s="51">
        <f t="shared" si="0"/>
        <v>297</v>
      </c>
      <c r="L13" s="664"/>
    </row>
    <row r="14" spans="1:12" ht="33" customHeight="1">
      <c r="A14" s="7" t="s">
        <v>317</v>
      </c>
      <c r="B14" s="43">
        <v>128</v>
      </c>
      <c r="C14" s="43">
        <v>150</v>
      </c>
      <c r="D14" s="566">
        <v>25</v>
      </c>
      <c r="E14" s="230">
        <v>38</v>
      </c>
      <c r="F14" s="461">
        <f t="shared" si="1"/>
        <v>63</v>
      </c>
      <c r="G14" s="230">
        <v>41</v>
      </c>
      <c r="H14" s="301">
        <f t="shared" si="2"/>
        <v>46</v>
      </c>
      <c r="I14" s="93">
        <v>35</v>
      </c>
      <c r="J14" s="93">
        <v>46</v>
      </c>
      <c r="K14" s="461">
        <f t="shared" si="0"/>
        <v>81</v>
      </c>
      <c r="L14" s="664"/>
    </row>
    <row r="15" spans="1:12" ht="33" customHeight="1">
      <c r="A15" s="70" t="s">
        <v>307</v>
      </c>
      <c r="B15" s="43">
        <v>845</v>
      </c>
      <c r="C15" s="43">
        <v>949</v>
      </c>
      <c r="D15" s="566">
        <v>187</v>
      </c>
      <c r="E15" s="230">
        <v>236</v>
      </c>
      <c r="F15" s="51">
        <f t="shared" si="1"/>
        <v>423</v>
      </c>
      <c r="G15" s="230">
        <v>229</v>
      </c>
      <c r="H15" s="43">
        <f t="shared" si="2"/>
        <v>297</v>
      </c>
      <c r="I15" s="92">
        <v>176</v>
      </c>
      <c r="J15" s="92">
        <v>357</v>
      </c>
      <c r="K15" s="51">
        <f t="shared" si="0"/>
        <v>533</v>
      </c>
      <c r="L15" s="664"/>
    </row>
    <row r="16" spans="1:12" ht="33.75" customHeight="1">
      <c r="A16" s="70" t="s">
        <v>318</v>
      </c>
      <c r="B16" s="43">
        <v>240</v>
      </c>
      <c r="C16" s="43">
        <v>304</v>
      </c>
      <c r="D16" s="566">
        <v>63</v>
      </c>
      <c r="E16" s="230">
        <v>86</v>
      </c>
      <c r="F16" s="51">
        <f t="shared" si="1"/>
        <v>149</v>
      </c>
      <c r="G16" s="230">
        <v>81</v>
      </c>
      <c r="H16" s="43">
        <f t="shared" si="2"/>
        <v>74</v>
      </c>
      <c r="I16" s="92">
        <v>64</v>
      </c>
      <c r="J16" s="92">
        <v>81</v>
      </c>
      <c r="K16" s="51">
        <f t="shared" si="0"/>
        <v>145</v>
      </c>
      <c r="L16" s="664"/>
    </row>
    <row r="17" spans="1:12" ht="8.25" customHeight="1">
      <c r="A17" s="70"/>
      <c r="B17" s="51"/>
      <c r="C17" s="51"/>
      <c r="D17" s="566"/>
      <c r="E17" s="230"/>
      <c r="F17" s="59"/>
      <c r="G17" s="230"/>
      <c r="H17" s="170"/>
      <c r="I17" s="91"/>
      <c r="J17" s="91"/>
      <c r="K17" s="59"/>
      <c r="L17" s="664"/>
    </row>
    <row r="18" spans="1:12" ht="28.5" customHeight="1">
      <c r="A18" s="71" t="s">
        <v>259</v>
      </c>
      <c r="B18" s="229">
        <f>'[1]Page16'!C7-'[1]Page16'!C8-'[1]Page16'!C19-'[1]Page16'!C20-'[1]Page16'!C25-'[1]Page16'!C26-'[1]Page16'!C27-'[1]Page16'!C28-'[1]Page17'!C7-'[1]Page17'!C8</f>
        <v>42</v>
      </c>
      <c r="C18" s="229">
        <f>'[2]Page16'!C7-'[2]Page16'!C8-'[2]Page16'!C19-'[2]Page16'!C20-'[2]Page16'!C25-'[2]Page16'!C26-'[2]Page16'!C27-'[2]Page16'!C28-'[2]Page17'!C7-'[2]Page17'!C8</f>
        <v>47</v>
      </c>
      <c r="D18" s="567">
        <v>6</v>
      </c>
      <c r="E18" s="560">
        <v>20</v>
      </c>
      <c r="F18" s="302">
        <f>SUM(D18:E18)</f>
        <v>26</v>
      </c>
      <c r="G18" s="560">
        <v>10</v>
      </c>
      <c r="H18" s="302">
        <f>C18-SUM(F18:G18)</f>
        <v>11</v>
      </c>
      <c r="I18" s="218">
        <v>2</v>
      </c>
      <c r="J18" s="218">
        <v>11</v>
      </c>
      <c r="K18" s="302">
        <f t="shared" si="0"/>
        <v>13</v>
      </c>
      <c r="L18" s="664"/>
    </row>
    <row r="19" spans="1:12" ht="15" customHeight="1">
      <c r="A19" s="68"/>
      <c r="B19" s="56"/>
      <c r="C19" s="56"/>
      <c r="D19" s="597"/>
      <c r="E19" s="68"/>
      <c r="F19" s="303"/>
      <c r="G19" s="303"/>
      <c r="H19" s="303"/>
      <c r="I19" s="68"/>
      <c r="J19" s="68"/>
      <c r="K19" s="303"/>
      <c r="L19" s="664"/>
    </row>
    <row r="20" spans="1:12" ht="4.5" customHeight="1" hidden="1">
      <c r="A20" s="68"/>
      <c r="B20" s="56"/>
      <c r="C20" s="56"/>
      <c r="D20" s="68"/>
      <c r="E20" s="96"/>
      <c r="F20" s="96"/>
      <c r="G20" s="96"/>
      <c r="H20" s="96"/>
      <c r="I20" s="96"/>
      <c r="J20" s="96"/>
      <c r="K20" s="96"/>
      <c r="L20" s="664"/>
    </row>
    <row r="21" ht="21.75" customHeight="1">
      <c r="A21" s="263" t="s">
        <v>284</v>
      </c>
    </row>
    <row r="22" ht="21.75" customHeight="1">
      <c r="A22" s="263" t="s">
        <v>285</v>
      </c>
    </row>
  </sheetData>
  <sheetProtection/>
  <mergeCells count="6">
    <mergeCell ref="A5:A6"/>
    <mergeCell ref="L1:L20"/>
    <mergeCell ref="B5:B6"/>
    <mergeCell ref="D5:H5"/>
    <mergeCell ref="C5:C6"/>
    <mergeCell ref="I5:K5"/>
  </mergeCells>
  <printOptions/>
  <pageMargins left="0.3" right="0.25" top="0.88" bottom="0.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24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40.28125" style="0" customWidth="1"/>
    <col min="2" max="10" width="10.7109375" style="0" customWidth="1"/>
    <col min="11" max="11" width="10.7109375" style="631" customWidth="1"/>
    <col min="12" max="12" width="3.00390625" style="0" customWidth="1"/>
    <col min="13" max="13" width="3.7109375" style="0" customWidth="1"/>
  </cols>
  <sheetData>
    <row r="1" spans="1:12" ht="15" customHeight="1">
      <c r="A1" s="80" t="s">
        <v>402</v>
      </c>
      <c r="B1" s="3"/>
      <c r="C1" s="3"/>
      <c r="L1" s="651" t="s">
        <v>242</v>
      </c>
    </row>
    <row r="2" spans="1:12" ht="12" customHeight="1">
      <c r="A2" s="3"/>
      <c r="B2" s="3"/>
      <c r="C2" s="3"/>
      <c r="D2" s="58"/>
      <c r="I2" s="58"/>
      <c r="J2" s="58" t="s">
        <v>149</v>
      </c>
      <c r="K2" s="58"/>
      <c r="L2" s="665"/>
    </row>
    <row r="3" spans="1:12" ht="5.25" customHeight="1">
      <c r="A3" s="3"/>
      <c r="B3" s="12"/>
      <c r="C3" s="12"/>
      <c r="D3" s="160"/>
      <c r="E3" s="160"/>
      <c r="F3" s="160"/>
      <c r="G3" s="160"/>
      <c r="H3" s="160"/>
      <c r="I3" s="160"/>
      <c r="J3" s="160"/>
      <c r="K3" s="632"/>
      <c r="L3" s="665"/>
    </row>
    <row r="4" spans="1:12" ht="19.5" customHeight="1">
      <c r="A4" s="659" t="s">
        <v>129</v>
      </c>
      <c r="B4" s="659">
        <v>2006</v>
      </c>
      <c r="C4" s="659" t="s">
        <v>418</v>
      </c>
      <c r="D4" s="661" t="s">
        <v>418</v>
      </c>
      <c r="E4" s="662"/>
      <c r="F4" s="662"/>
      <c r="G4" s="662"/>
      <c r="H4" s="663"/>
      <c r="I4" s="661" t="s">
        <v>378</v>
      </c>
      <c r="J4" s="662"/>
      <c r="K4" s="663"/>
      <c r="L4" s="665"/>
    </row>
    <row r="5" spans="1:12" ht="15" customHeight="1">
      <c r="A5" s="660"/>
      <c r="B5" s="660"/>
      <c r="C5" s="660"/>
      <c r="D5" s="88" t="s">
        <v>150</v>
      </c>
      <c r="E5" s="88" t="s">
        <v>152</v>
      </c>
      <c r="F5" s="476" t="s">
        <v>414</v>
      </c>
      <c r="G5" s="88" t="s">
        <v>155</v>
      </c>
      <c r="H5" s="88" t="s">
        <v>194</v>
      </c>
      <c r="I5" s="88" t="s">
        <v>150</v>
      </c>
      <c r="J5" s="88" t="s">
        <v>152</v>
      </c>
      <c r="K5" s="88" t="s">
        <v>414</v>
      </c>
      <c r="L5" s="665"/>
    </row>
    <row r="6" spans="1:12" ht="30" customHeight="1">
      <c r="A6" s="120" t="s">
        <v>206</v>
      </c>
      <c r="B6" s="191">
        <f>'Table 3'!B7-'Table 4'!B7</f>
        <v>21328</v>
      </c>
      <c r="C6" s="191">
        <f>'Table 3'!C7-'Table 4'!C7</f>
        <v>13778</v>
      </c>
      <c r="D6" s="194">
        <f>'Table 3'!D7-'Table 4'!D7</f>
        <v>3404</v>
      </c>
      <c r="E6" s="194">
        <f>'Table 3'!E7-'Table 4'!E7</f>
        <v>3725</v>
      </c>
      <c r="F6" s="194">
        <f>'Table 3'!F7-'Table 4'!F7</f>
        <v>7129</v>
      </c>
      <c r="G6" s="194">
        <f>'Table 3'!G7-'Table 4'!G7</f>
        <v>3055</v>
      </c>
      <c r="H6" s="194">
        <f>'Table 3'!H7-'Table 4'!H7</f>
        <v>3594</v>
      </c>
      <c r="I6" s="194">
        <f>'Table 3'!I7-'Table 4'!I7</f>
        <v>2643</v>
      </c>
      <c r="J6" s="194">
        <f>'Table 3'!J7-'Table 4'!J7</f>
        <v>3017</v>
      </c>
      <c r="K6" s="633">
        <f>'Table 3'!K7-'Table 4'!K7</f>
        <v>5660</v>
      </c>
      <c r="L6" s="665"/>
    </row>
    <row r="7" spans="1:12" ht="30" customHeight="1">
      <c r="A7" s="62" t="s">
        <v>40</v>
      </c>
      <c r="B7" s="175">
        <f>'Table 3'!B8-'Table 4'!B8</f>
        <v>2309</v>
      </c>
      <c r="C7" s="175">
        <f>'Table 3'!C8-'Table 4'!C8</f>
        <v>2352</v>
      </c>
      <c r="D7" s="176">
        <f>'Table 3'!D8-'Table 4'!D8</f>
        <v>496</v>
      </c>
      <c r="E7" s="176">
        <f>'Table 3'!E8-'Table 4'!E8</f>
        <v>663</v>
      </c>
      <c r="F7" s="176">
        <f>'Table 3'!F8-'Table 4'!F8</f>
        <v>1159</v>
      </c>
      <c r="G7" s="176">
        <f>'Table 3'!G8-'Table 4'!G8</f>
        <v>599</v>
      </c>
      <c r="H7" s="176">
        <f>'Table 3'!H8-'Table 4'!H8</f>
        <v>594</v>
      </c>
      <c r="I7" s="176">
        <f>'Table 3'!I8-'Table 4'!I8</f>
        <v>414</v>
      </c>
      <c r="J7" s="176">
        <f>'Table 3'!J8-'Table 4'!J8</f>
        <v>528</v>
      </c>
      <c r="K7" s="634">
        <f>'Table 3'!K8-'Table 4'!K8</f>
        <v>942</v>
      </c>
      <c r="L7" s="665"/>
    </row>
    <row r="8" spans="1:12" s="66" customFormat="1" ht="18" customHeight="1">
      <c r="A8" s="64" t="s">
        <v>130</v>
      </c>
      <c r="B8" s="180"/>
      <c r="C8" s="180"/>
      <c r="D8" s="179"/>
      <c r="E8" s="179"/>
      <c r="F8" s="179"/>
      <c r="G8" s="180"/>
      <c r="H8" s="180"/>
      <c r="I8" s="180"/>
      <c r="J8" s="180"/>
      <c r="K8" s="180"/>
      <c r="L8" s="665"/>
    </row>
    <row r="9" spans="1:12" s="66" customFormat="1" ht="26.25" customHeight="1">
      <c r="A9" s="7" t="s">
        <v>133</v>
      </c>
      <c r="B9" s="177">
        <f>'Table 3'!B18-'Table 4'!B18</f>
        <v>2061</v>
      </c>
      <c r="C9" s="177">
        <f>'Table 3'!C18-'Table 4'!C18</f>
        <v>2068</v>
      </c>
      <c r="D9" s="177">
        <f>'Table 3'!D18-'Table 4'!D18</f>
        <v>427</v>
      </c>
      <c r="E9" s="177">
        <f>'Table 3'!E18-'Table 4'!E18</f>
        <v>583</v>
      </c>
      <c r="F9" s="177">
        <f>'Table 3'!F18-'Table 4'!F18</f>
        <v>1010</v>
      </c>
      <c r="G9" s="177">
        <f>'Table 3'!G18-'Table 4'!G18</f>
        <v>540</v>
      </c>
      <c r="H9" s="177">
        <f>'Table 3'!H18-'Table 4'!H18</f>
        <v>518</v>
      </c>
      <c r="I9" s="177">
        <f>'Table 3'!I18-'Table 4'!I18</f>
        <v>353</v>
      </c>
      <c r="J9" s="177">
        <f>'Table 3'!J18-'Table 4'!J18</f>
        <v>438</v>
      </c>
      <c r="K9" s="177">
        <f>'Table 3'!K18-'Table 4'!K18</f>
        <v>791</v>
      </c>
      <c r="L9" s="665"/>
    </row>
    <row r="10" spans="1:12" ht="30" customHeight="1">
      <c r="A10" s="104" t="s">
        <v>44</v>
      </c>
      <c r="B10" s="181">
        <f>'Table 3'!B19-'Table 4'!B19</f>
        <v>237</v>
      </c>
      <c r="C10" s="181">
        <f>'Table 3'!C19-'Table 4'!C19</f>
        <v>337</v>
      </c>
      <c r="D10" s="186">
        <f>'Table 3'!D19-'Table 4'!D19</f>
        <v>63</v>
      </c>
      <c r="E10" s="186">
        <f>'Table 3'!E19-'Table 4'!E19</f>
        <v>81</v>
      </c>
      <c r="F10" s="186">
        <f>'Table 3'!F19-'Table 4'!F19</f>
        <v>144</v>
      </c>
      <c r="G10" s="186">
        <f>'Table 3'!G19-'Table 4'!G19</f>
        <v>65</v>
      </c>
      <c r="H10" s="186">
        <f>'Table 3'!H19-'Table 4'!H19</f>
        <v>128</v>
      </c>
      <c r="I10" s="186">
        <f>'Table 3'!I19-'Table 4'!I19</f>
        <v>107</v>
      </c>
      <c r="J10" s="186">
        <f>'Table 3'!J19-'Table 4'!J19</f>
        <v>87</v>
      </c>
      <c r="K10" s="635">
        <f>'Table 3'!K19-'Table 4'!K19</f>
        <v>194</v>
      </c>
      <c r="L10" s="665"/>
    </row>
    <row r="11" spans="1:12" ht="30" customHeight="1">
      <c r="A11" s="104" t="s">
        <v>135</v>
      </c>
      <c r="B11" s="181">
        <f>'Table 3'!B20-'Table 4'!B20</f>
        <v>378</v>
      </c>
      <c r="C11" s="181">
        <f>'Table 3'!C20-'Table 4'!C20</f>
        <v>375</v>
      </c>
      <c r="D11" s="186">
        <f>'Table 3'!D20-'Table 4'!D20</f>
        <v>112</v>
      </c>
      <c r="E11" s="186">
        <f>'Table 3'!E20-'Table 4'!E20</f>
        <v>102</v>
      </c>
      <c r="F11" s="186">
        <f>'Table 3'!F20-'Table 4'!F20</f>
        <v>214</v>
      </c>
      <c r="G11" s="186">
        <f>'Table 3'!G20-'Table 4'!G20</f>
        <v>53</v>
      </c>
      <c r="H11" s="186">
        <f>'Table 3'!H20-'Table 4'!H20</f>
        <v>108</v>
      </c>
      <c r="I11" s="186">
        <f>'Table 3'!I20-'Table 4'!I20</f>
        <v>90</v>
      </c>
      <c r="J11" s="186">
        <f>'Table 3'!J20-'Table 4'!J20</f>
        <v>127</v>
      </c>
      <c r="K11" s="635">
        <f>'Table 3'!K20-'Table 4'!K20</f>
        <v>217</v>
      </c>
      <c r="L11" s="665"/>
    </row>
    <row r="12" spans="1:12" ht="30" customHeight="1">
      <c r="A12" s="104" t="s">
        <v>136</v>
      </c>
      <c r="B12" s="182">
        <f>'Table 3'!B25-'Table 4'!B25</f>
        <v>72</v>
      </c>
      <c r="C12" s="182">
        <f>'Table 3'!C25-'Table 4'!C25</f>
        <v>91</v>
      </c>
      <c r="D12" s="182">
        <f>'Table 3'!D25-'Table 4'!D25</f>
        <v>27</v>
      </c>
      <c r="E12" s="182">
        <f>'Table 3'!E25-'Table 4'!E25</f>
        <v>26</v>
      </c>
      <c r="F12" s="182">
        <f>'Table 3'!F25-'Table 4'!F25</f>
        <v>53</v>
      </c>
      <c r="G12" s="182">
        <f>'Table 3'!G25-'Table 4'!G25</f>
        <v>9</v>
      </c>
      <c r="H12" s="182">
        <f>'Table 3'!H25-'Table 4'!H25</f>
        <v>29</v>
      </c>
      <c r="I12" s="182">
        <f>'Table 3'!I25-'Table 4'!I25</f>
        <v>7</v>
      </c>
      <c r="J12" s="182">
        <f>'Table 3'!J25-'Table 4'!J25</f>
        <v>4</v>
      </c>
      <c r="K12" s="636">
        <f>'Table 3'!K25-'Table 4'!K25</f>
        <v>11</v>
      </c>
      <c r="L12" s="665"/>
    </row>
    <row r="13" spans="1:12" ht="30" customHeight="1">
      <c r="A13" s="62" t="s">
        <v>137</v>
      </c>
      <c r="B13" s="176">
        <f>'Table 3'!B26-'Table 4'!B26</f>
        <v>27</v>
      </c>
      <c r="C13" s="176">
        <f>'Table 3'!C26-'Table 4'!C26</f>
        <v>48</v>
      </c>
      <c r="D13" s="176">
        <f>'Table 3'!D26-'Table 4'!D26</f>
        <v>8</v>
      </c>
      <c r="E13" s="176">
        <f>'Table 3'!E26-'Table 4'!E26</f>
        <v>20</v>
      </c>
      <c r="F13" s="176">
        <f>'Table 3'!F26-'Table 4'!F26</f>
        <v>28</v>
      </c>
      <c r="G13" s="176">
        <f>'Table 3'!G26-'Table 4'!G26</f>
        <v>6</v>
      </c>
      <c r="H13" s="176">
        <f>'Table 3'!H26-'Table 4'!H26</f>
        <v>14</v>
      </c>
      <c r="I13" s="176">
        <f>'Table 3'!I26-'Table 4'!I26</f>
        <v>12</v>
      </c>
      <c r="J13" s="176">
        <f>'Table 3'!J26-'Table 4'!J26</f>
        <v>19</v>
      </c>
      <c r="K13" s="634">
        <f>'Table 3'!K26-'Table 4'!K26</f>
        <v>31</v>
      </c>
      <c r="L13" s="665"/>
    </row>
    <row r="14" spans="1:12" ht="30" customHeight="1">
      <c r="A14" s="62" t="s">
        <v>138</v>
      </c>
      <c r="B14" s="175">
        <f>'Table 3'!B27-'Table 4'!B27</f>
        <v>526</v>
      </c>
      <c r="C14" s="175">
        <f>'Table 3'!C27-'Table 4'!C27</f>
        <v>873</v>
      </c>
      <c r="D14" s="176">
        <f>'Table 3'!D27-'Table 4'!D27</f>
        <v>144</v>
      </c>
      <c r="E14" s="176">
        <f>'Table 3'!E27-'Table 4'!E27</f>
        <v>176</v>
      </c>
      <c r="F14" s="176">
        <f>'Table 3'!F27-'Table 4'!F27</f>
        <v>320</v>
      </c>
      <c r="G14" s="176">
        <f>'Table 3'!G27-'Table 4'!G27</f>
        <v>262</v>
      </c>
      <c r="H14" s="176">
        <f>'Table 3'!H27-'Table 4'!H27</f>
        <v>291</v>
      </c>
      <c r="I14" s="176">
        <f>'Table 3'!I27-'Table 4'!I27</f>
        <v>207</v>
      </c>
      <c r="J14" s="176">
        <f>'Table 3'!J27-'Table 4'!J27</f>
        <v>257</v>
      </c>
      <c r="K14" s="634">
        <f>'Table 3'!K27-'Table 4'!K27</f>
        <v>464</v>
      </c>
      <c r="L14" s="665"/>
    </row>
    <row r="15" spans="1:12" ht="30" customHeight="1">
      <c r="A15" s="67" t="s">
        <v>139</v>
      </c>
      <c r="B15" s="181">
        <f>'Table 3'!B28-'Table 4'!B28</f>
        <v>1793</v>
      </c>
      <c r="C15" s="181">
        <f>'Table 3'!C28-'Table 4'!C28</f>
        <v>1586</v>
      </c>
      <c r="D15" s="182">
        <f>'Table 3'!D28-'Table 4'!D28</f>
        <v>414</v>
      </c>
      <c r="E15" s="182">
        <f>'Table 3'!E28-'Table 4'!E28</f>
        <v>518</v>
      </c>
      <c r="F15" s="182">
        <f>'Table 3'!F28-'Table 4'!F28</f>
        <v>932</v>
      </c>
      <c r="G15" s="182">
        <f>'Table 3'!G28-'Table 4'!G28</f>
        <v>373</v>
      </c>
      <c r="H15" s="182">
        <f>'Table 3'!H28-'Table 4'!H28</f>
        <v>281</v>
      </c>
      <c r="I15" s="182">
        <f>'Table 3'!I28-'Table 4'!I28</f>
        <v>306</v>
      </c>
      <c r="J15" s="182">
        <f>'Table 3'!J28-'Table 4'!J28</f>
        <v>391</v>
      </c>
      <c r="K15" s="636">
        <f>'Table 3'!K28-'Table 4'!K28</f>
        <v>697</v>
      </c>
      <c r="L15" s="665"/>
    </row>
    <row r="16" spans="1:12" ht="18" customHeight="1">
      <c r="A16" s="64" t="s">
        <v>130</v>
      </c>
      <c r="B16" s="175"/>
      <c r="C16" s="175"/>
      <c r="D16" s="176"/>
      <c r="E16" s="176"/>
      <c r="F16" s="176"/>
      <c r="G16" s="176"/>
      <c r="H16" s="176"/>
      <c r="I16" s="176"/>
      <c r="J16" s="176"/>
      <c r="K16" s="634"/>
      <c r="L16" s="665"/>
    </row>
    <row r="17" spans="1:12" ht="25.5" customHeight="1">
      <c r="A17" s="7" t="s">
        <v>192</v>
      </c>
      <c r="B17" s="178">
        <f>'Table 3'!B30-'Table 4'!B30</f>
        <v>980</v>
      </c>
      <c r="C17" s="178">
        <f>'Table 3'!C30-'Table 4'!C30</f>
        <v>944</v>
      </c>
      <c r="D17" s="187">
        <f>'Table 3'!D30-'Table 4'!D30</f>
        <v>238</v>
      </c>
      <c r="E17" s="187">
        <f>'Table 3'!E30-'Table 4'!E30</f>
        <v>325</v>
      </c>
      <c r="F17" s="187">
        <f>'Table 3'!F30-'Table 4'!F30</f>
        <v>563</v>
      </c>
      <c r="G17" s="187">
        <f>'Table 3'!G30-'Table 4'!G30</f>
        <v>237</v>
      </c>
      <c r="H17" s="187">
        <f>'Table 3'!H30-'Table 4'!H30</f>
        <v>144</v>
      </c>
      <c r="I17" s="187">
        <f>'Table 3'!I30-'Table 4'!I30</f>
        <v>139</v>
      </c>
      <c r="J17" s="187">
        <f>'Table 3'!J30-'Table 4'!J30</f>
        <v>200</v>
      </c>
      <c r="K17" s="187">
        <f>'Table 3'!K30-'Table 4'!K30</f>
        <v>339</v>
      </c>
      <c r="L17" s="665"/>
    </row>
    <row r="18" spans="1:12" ht="30" customHeight="1">
      <c r="A18" s="7" t="s">
        <v>140</v>
      </c>
      <c r="B18" s="178">
        <f>'Table 3'!B31-'Table 4'!B31</f>
        <v>139</v>
      </c>
      <c r="C18" s="178">
        <f>'Table 3'!C31-'Table 4'!C31</f>
        <v>47</v>
      </c>
      <c r="D18" s="187">
        <f>'Table 3'!D31-'Table 4'!D31</f>
        <v>9</v>
      </c>
      <c r="E18" s="187">
        <f>'Table 3'!E31-'Table 4'!E31</f>
        <v>26</v>
      </c>
      <c r="F18" s="187">
        <f>'Table 3'!F31-'Table 4'!F31</f>
        <v>35</v>
      </c>
      <c r="G18" s="187">
        <f>'Table 3'!G31-'Table 4'!G31</f>
        <v>2</v>
      </c>
      <c r="H18" s="187">
        <f>'Table 3'!H31-'Table 4'!H31</f>
        <v>10</v>
      </c>
      <c r="I18" s="187">
        <f>'Table 3'!I31-'Table 4'!I31</f>
        <v>18</v>
      </c>
      <c r="J18" s="187">
        <f>'Table 3'!J31-'Table 4'!J31</f>
        <v>16</v>
      </c>
      <c r="K18" s="187">
        <f>'Table 3'!K31-'Table 4'!K31</f>
        <v>34</v>
      </c>
      <c r="L18" s="665"/>
    </row>
    <row r="19" spans="1:14" ht="30" customHeight="1">
      <c r="A19" s="7" t="s">
        <v>141</v>
      </c>
      <c r="B19" s="178">
        <f>'Table 3'!B32-'Table 4'!B32</f>
        <v>14</v>
      </c>
      <c r="C19" s="178">
        <f>'Table 3'!C32-'Table 4'!C32</f>
        <v>7</v>
      </c>
      <c r="D19" s="187">
        <f>'Table 3'!D32-'Table 4'!D32</f>
        <v>3</v>
      </c>
      <c r="E19" s="187">
        <f>'Table 3'!E32-'Table 4'!E32</f>
        <v>1</v>
      </c>
      <c r="F19" s="187">
        <f>'Table 3'!F32-'Table 4'!F32</f>
        <v>4</v>
      </c>
      <c r="G19" s="187">
        <f>'Table 3'!G32-'Table 4'!G32</f>
        <v>3</v>
      </c>
      <c r="H19" s="599">
        <f>'Table 3'!H32-'Table 4'!H32</f>
        <v>0</v>
      </c>
      <c r="I19" s="187">
        <f>'Table 3'!I32-'Table 4'!I32</f>
        <v>1</v>
      </c>
      <c r="J19" s="187">
        <f>'Table 3'!J32-'Table 4'!J32</f>
        <v>1</v>
      </c>
      <c r="K19" s="187">
        <f>'Table 3'!K32-'Table 4'!K32</f>
        <v>2</v>
      </c>
      <c r="L19" s="665"/>
      <c r="N19" s="165"/>
    </row>
    <row r="20" spans="1:12" ht="9" customHeight="1">
      <c r="A20" s="9"/>
      <c r="B20" s="304"/>
      <c r="C20" s="304"/>
      <c r="D20" s="183"/>
      <c r="E20" s="183"/>
      <c r="F20" s="183"/>
      <c r="G20" s="184"/>
      <c r="H20" s="184"/>
      <c r="I20" s="184"/>
      <c r="J20" s="184"/>
      <c r="K20" s="637"/>
      <c r="L20" s="665"/>
    </row>
    <row r="21" spans="1:12" ht="0.75" customHeight="1" hidden="1">
      <c r="A21" s="13"/>
      <c r="B21" s="97"/>
      <c r="C21" s="97"/>
      <c r="D21" s="63"/>
      <c r="E21" s="63"/>
      <c r="F21" s="63"/>
      <c r="G21" s="63"/>
      <c r="H21" s="305">
        <f>SUM(D21:G21)</f>
        <v>0</v>
      </c>
      <c r="I21" s="386"/>
      <c r="J21" s="386"/>
      <c r="K21" s="638"/>
      <c r="L21" s="665"/>
    </row>
    <row r="22" spans="1:12" ht="6.75" customHeight="1" hidden="1">
      <c r="A22" s="69"/>
      <c r="B22" s="3"/>
      <c r="C22" s="3"/>
      <c r="L22" s="665"/>
    </row>
    <row r="23" spans="1:12" ht="21.75" customHeight="1">
      <c r="A23" s="263" t="s">
        <v>284</v>
      </c>
      <c r="L23" s="665"/>
    </row>
    <row r="24" spans="1:12" ht="21" customHeight="1">
      <c r="A24" s="263" t="s">
        <v>286</v>
      </c>
      <c r="L24" s="76"/>
    </row>
  </sheetData>
  <sheetProtection/>
  <mergeCells count="6">
    <mergeCell ref="L1:L23"/>
    <mergeCell ref="A4:A5"/>
    <mergeCell ref="B4:B5"/>
    <mergeCell ref="D4:H4"/>
    <mergeCell ref="C4:C5"/>
    <mergeCell ref="I4:K4"/>
  </mergeCells>
  <printOptions/>
  <pageMargins left="0.48" right="0.22" top="0.77" bottom="0.3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22"/>
  <sheetViews>
    <sheetView zoomScalePageLayoutView="0" workbookViewId="0" topLeftCell="A1">
      <pane xSplit="2" ySplit="8" topLeftCell="C9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9.140625" defaultRowHeight="12.75"/>
  <cols>
    <col min="1" max="1" width="39.8515625" style="0" customWidth="1"/>
    <col min="2" max="3" width="9.7109375" style="0" customWidth="1"/>
    <col min="4" max="11" width="9.7109375" style="1" customWidth="1"/>
    <col min="12" max="12" width="2.57421875" style="0" customWidth="1"/>
  </cols>
  <sheetData>
    <row r="1" spans="1:12" ht="19.5" customHeight="1">
      <c r="A1" s="23" t="s">
        <v>403</v>
      </c>
      <c r="B1" s="3"/>
      <c r="C1" s="3"/>
      <c r="L1" s="666" t="s">
        <v>243</v>
      </c>
    </row>
    <row r="2" spans="1:12" ht="3.75" customHeight="1">
      <c r="A2" s="3"/>
      <c r="B2" s="3"/>
      <c r="C2" s="3"/>
      <c r="L2" s="667"/>
    </row>
    <row r="3" spans="1:12" ht="12" customHeight="1">
      <c r="A3" s="3"/>
      <c r="B3" s="3"/>
      <c r="C3" s="3"/>
      <c r="D3" s="58"/>
      <c r="E3" s="58"/>
      <c r="F3" s="58"/>
      <c r="G3" s="58"/>
      <c r="I3" s="58"/>
      <c r="J3" s="58"/>
      <c r="K3" s="58" t="s">
        <v>142</v>
      </c>
      <c r="L3" s="667"/>
    </row>
    <row r="4" spans="1:12" ht="5.25" customHeight="1">
      <c r="A4" s="3"/>
      <c r="B4" s="165"/>
      <c r="C4" s="165"/>
      <c r="L4" s="667"/>
    </row>
    <row r="5" spans="1:12" ht="25.5" customHeight="1">
      <c r="A5" s="659" t="s">
        <v>129</v>
      </c>
      <c r="B5" s="659">
        <v>2006</v>
      </c>
      <c r="C5" s="659" t="s">
        <v>418</v>
      </c>
      <c r="D5" s="661" t="s">
        <v>418</v>
      </c>
      <c r="E5" s="662"/>
      <c r="F5" s="662"/>
      <c r="G5" s="662"/>
      <c r="H5" s="663"/>
      <c r="I5" s="661" t="s">
        <v>378</v>
      </c>
      <c r="J5" s="662"/>
      <c r="K5" s="663"/>
      <c r="L5" s="667"/>
    </row>
    <row r="6" spans="1:12" ht="24" customHeight="1">
      <c r="A6" s="660"/>
      <c r="B6" s="660"/>
      <c r="C6" s="660"/>
      <c r="D6" s="60" t="s">
        <v>150</v>
      </c>
      <c r="E6" s="60" t="s">
        <v>249</v>
      </c>
      <c r="F6" s="445" t="s">
        <v>414</v>
      </c>
      <c r="G6" s="60" t="s">
        <v>266</v>
      </c>
      <c r="H6" s="60" t="s">
        <v>289</v>
      </c>
      <c r="I6" s="60" t="s">
        <v>150</v>
      </c>
      <c r="J6" s="60" t="s">
        <v>249</v>
      </c>
      <c r="K6" s="445" t="s">
        <v>414</v>
      </c>
      <c r="L6" s="667"/>
    </row>
    <row r="7" spans="1:14" ht="39.75" customHeight="1">
      <c r="A7" s="61" t="s">
        <v>143</v>
      </c>
      <c r="B7" s="59">
        <f>'Table 3 cont''d'!B7-'Table 4 cont''d'!B7</f>
        <v>11937</v>
      </c>
      <c r="C7" s="59">
        <f>'Table 3 cont''d'!C7-'Table 4 cont''d'!C7</f>
        <v>3932</v>
      </c>
      <c r="D7" s="81">
        <f>'Table 3 cont''d'!D7-'Table 4 cont''d'!D7</f>
        <v>854</v>
      </c>
      <c r="E7" s="81">
        <f>'Table 3 cont''d'!E7-'Table 4 cont''d'!E7</f>
        <v>1125</v>
      </c>
      <c r="F7" s="81">
        <f>'Table 3 cont''d'!F7-'Table 4 cont''d'!F7</f>
        <v>1979</v>
      </c>
      <c r="G7" s="81">
        <f>'Table 3 cont''d'!G7-'Table 4 cont''d'!G7</f>
        <v>759</v>
      </c>
      <c r="H7" s="159">
        <f>'Table 3 cont''d'!H7-'Table 4 cont''d'!H7</f>
        <v>1194</v>
      </c>
      <c r="I7" s="159">
        <f>'Table 3 cont''d'!I7-'Table 4 cont''d'!I7</f>
        <v>714</v>
      </c>
      <c r="J7" s="159">
        <f>'Table 3 cont''d'!J7-'Table 4 cont''d'!J7</f>
        <v>780</v>
      </c>
      <c r="K7" s="159">
        <f>'Table 3 cont''d'!K7-'Table 4 cont''d'!K7</f>
        <v>1494</v>
      </c>
      <c r="L7" s="667"/>
      <c r="N7" s="338"/>
    </row>
    <row r="8" spans="1:12" ht="35.25" customHeight="1">
      <c r="A8" s="62" t="s">
        <v>39</v>
      </c>
      <c r="B8" s="59">
        <f>'Table 3 cont''d'!B8-'Table 4 cont''d'!B8</f>
        <v>4003</v>
      </c>
      <c r="C8" s="59">
        <f>'Table 3 cont''d'!C8-'Table 4 cont''d'!C8</f>
        <v>4134</v>
      </c>
      <c r="D8" s="79">
        <f>'Table 3 cont''d'!D8-'Table 4 cont''d'!D8</f>
        <v>1277</v>
      </c>
      <c r="E8" s="79">
        <f>'Table 3 cont''d'!E8-'Table 4 cont''d'!E8</f>
        <v>1002</v>
      </c>
      <c r="F8" s="79">
        <f>'Table 3 cont''d'!F8-'Table 4 cont''d'!F8</f>
        <v>2279</v>
      </c>
      <c r="G8" s="59">
        <f>'Table 3 cont''d'!G8-'Table 4 cont''d'!G8</f>
        <v>921</v>
      </c>
      <c r="H8" s="59">
        <f>'Table 3 cont''d'!H8-'Table 4 cont''d'!H8</f>
        <v>934</v>
      </c>
      <c r="I8" s="59">
        <f>'Table 3 cont''d'!I8-'Table 4 cont''d'!I8</f>
        <v>771</v>
      </c>
      <c r="J8" s="59">
        <f>'Table 3 cont''d'!J8-'Table 4 cont''d'!J8</f>
        <v>814</v>
      </c>
      <c r="K8" s="59">
        <f>'Table 3 cont''d'!K8-'Table 4 cont''d'!K8</f>
        <v>1585</v>
      </c>
      <c r="L8" s="667"/>
    </row>
    <row r="9" spans="1:12" ht="13.5" customHeight="1">
      <c r="A9" s="64" t="s">
        <v>130</v>
      </c>
      <c r="B9" s="59"/>
      <c r="C9" s="59"/>
      <c r="D9" s="79"/>
      <c r="E9" s="79"/>
      <c r="F9" s="79"/>
      <c r="G9" s="59"/>
      <c r="H9" s="59"/>
      <c r="I9" s="59"/>
      <c r="J9" s="59"/>
      <c r="K9" s="59"/>
      <c r="L9" s="667"/>
    </row>
    <row r="10" spans="1:12" ht="29.25" customHeight="1">
      <c r="A10" s="70" t="s">
        <v>144</v>
      </c>
      <c r="B10" s="92">
        <f>'Table 3 cont''d'!B10-'Table 4 cont''d'!B10</f>
        <v>2446</v>
      </c>
      <c r="C10" s="92">
        <f>'Table 3 cont''d'!C10-'Table 4 cont''d'!C10</f>
        <v>2858</v>
      </c>
      <c r="D10" s="92">
        <f>'Table 3 cont''d'!D10-'Table 4 cont''d'!D10</f>
        <v>798</v>
      </c>
      <c r="E10" s="92">
        <f>'Table 3 cont''d'!E10-'Table 4 cont''d'!E10</f>
        <v>735</v>
      </c>
      <c r="F10" s="92">
        <f>'Table 3 cont''d'!F10-'Table 4 cont''d'!F10</f>
        <v>1533</v>
      </c>
      <c r="G10" s="43">
        <f>'Table 3 cont''d'!G10-'Table 4 cont''d'!G10</f>
        <v>671</v>
      </c>
      <c r="H10" s="43">
        <f>'Table 3 cont''d'!H10-'Table 4 cont''d'!H10</f>
        <v>654</v>
      </c>
      <c r="I10" s="43">
        <f>'Table 3 cont''d'!I10-'Table 4 cont''d'!I10</f>
        <v>542</v>
      </c>
      <c r="J10" s="43">
        <f>'Table 3 cont''d'!J10-'Table 4 cont''d'!J10</f>
        <v>529</v>
      </c>
      <c r="K10" s="43">
        <f>'Table 3 cont''d'!K10-'Table 4 cont''d'!K10</f>
        <v>1071</v>
      </c>
      <c r="L10" s="667"/>
    </row>
    <row r="11" spans="1:12" ht="29.25" customHeight="1">
      <c r="A11" s="7" t="s">
        <v>145</v>
      </c>
      <c r="B11" s="92">
        <f>'Table 3 cont''d'!B11-'Table 4 cont''d'!B11</f>
        <v>3</v>
      </c>
      <c r="C11" s="92">
        <f>'Table 3 cont''d'!C11-'Table 4 cont''d'!C11</f>
        <v>9</v>
      </c>
      <c r="D11" s="92">
        <f>'Table 3 cont''d'!D11-'Table 4 cont''d'!D11</f>
        <v>2</v>
      </c>
      <c r="E11" s="92">
        <f>'Table 3 cont''d'!E11-'Table 4 cont''d'!E11</f>
        <v>1</v>
      </c>
      <c r="F11" s="92">
        <f>'Table 3 cont''d'!F11-'Table 4 cont''d'!F11</f>
        <v>3</v>
      </c>
      <c r="G11" s="43">
        <f>'Table 3 cont''d'!G11-'Table 4 cont''d'!G11</f>
        <v>2</v>
      </c>
      <c r="H11" s="43">
        <f>'Table 3 cont''d'!H11-'Table 4 cont''d'!H11</f>
        <v>4</v>
      </c>
      <c r="I11" s="43">
        <f>'Table 3 cont''d'!I11-'Table 4 cont''d'!I11</f>
        <v>3</v>
      </c>
      <c r="J11" s="43">
        <f>'Table 3 cont''d'!J11-'Table 4 cont''d'!J11</f>
        <v>2</v>
      </c>
      <c r="K11" s="43">
        <f>'Table 3 cont''d'!K11-'Table 4 cont''d'!K11</f>
        <v>5</v>
      </c>
      <c r="L11" s="667"/>
    </row>
    <row r="12" spans="1:12" ht="30.75" customHeight="1">
      <c r="A12" s="70" t="s">
        <v>157</v>
      </c>
      <c r="B12" s="92">
        <f>'Table 3 cont''d'!B12-'Table 4 cont''d'!B12</f>
        <v>9</v>
      </c>
      <c r="C12" s="92">
        <f>'Table 3 cont''d'!C12-'Table 4 cont''d'!C12</f>
        <v>11</v>
      </c>
      <c r="D12" s="92">
        <f>'Table 3 cont''d'!D12-'Table 4 cont''d'!D12</f>
        <v>3</v>
      </c>
      <c r="E12" s="92">
        <f>'Table 3 cont''d'!E12-'Table 4 cont''d'!E12</f>
        <v>1</v>
      </c>
      <c r="F12" s="92">
        <f>'Table 3 cont''d'!F12-'Table 4 cont''d'!F12</f>
        <v>4</v>
      </c>
      <c r="G12" s="43">
        <f>'Table 3 cont''d'!G12-'Table 4 cont''d'!G12</f>
        <v>2</v>
      </c>
      <c r="H12" s="43">
        <f>'Table 3 cont''d'!H12-'Table 4 cont''d'!H12</f>
        <v>5</v>
      </c>
      <c r="I12" s="43">
        <f>'Table 3 cont''d'!I12-'Table 4 cont''d'!I12</f>
        <v>3</v>
      </c>
      <c r="J12" s="43">
        <f>'Table 3 cont''d'!J12-'Table 4 cont''d'!J12</f>
        <v>4</v>
      </c>
      <c r="K12" s="43">
        <f>'Table 3 cont''d'!K12-'Table 4 cont''d'!K12</f>
        <v>7</v>
      </c>
      <c r="L12" s="667"/>
    </row>
    <row r="13" spans="1:12" ht="30.75" customHeight="1">
      <c r="A13" s="7" t="s">
        <v>146</v>
      </c>
      <c r="B13" s="92">
        <f>'Table 3 cont''d'!B13-'Table 4 cont''d'!B13</f>
        <v>98</v>
      </c>
      <c r="C13" s="92">
        <f>'Table 3 cont''d'!C13-'Table 4 cont''d'!C13</f>
        <v>15</v>
      </c>
      <c r="D13" s="92">
        <f>'Table 3 cont''d'!D13-'Table 4 cont''d'!D13</f>
        <v>4</v>
      </c>
      <c r="E13" s="92">
        <f>'Table 3 cont''d'!E13-'Table 4 cont''d'!E13</f>
        <v>2</v>
      </c>
      <c r="F13" s="92">
        <f>'Table 3 cont''d'!F13-'Table 4 cont''d'!F13</f>
        <v>6</v>
      </c>
      <c r="G13" s="43">
        <f>'Table 3 cont''d'!G13-'Table 4 cont''d'!G13</f>
        <v>9</v>
      </c>
      <c r="H13" s="600">
        <f>'Table 3 cont''d'!H13-'Table 4 cont''d'!H13</f>
        <v>0</v>
      </c>
      <c r="I13" s="43">
        <f>'Table 3 cont''d'!I13-'Table 4 cont''d'!I13</f>
        <v>2</v>
      </c>
      <c r="J13" s="43">
        <f>'Table 3 cont''d'!J13-'Table 4 cont''d'!J13</f>
        <v>6</v>
      </c>
      <c r="K13" s="43">
        <f>'Table 3 cont''d'!K13-'Table 4 cont''d'!K13</f>
        <v>8</v>
      </c>
      <c r="L13" s="667"/>
    </row>
    <row r="14" spans="1:12" ht="30.75" customHeight="1">
      <c r="A14" s="7" t="s">
        <v>147</v>
      </c>
      <c r="B14" s="92">
        <f>'Table 3 cont''d'!B14-'Table 4 cont''d'!B14</f>
        <v>61</v>
      </c>
      <c r="C14" s="92">
        <f>'Table 3 cont''d'!C14-'Table 4 cont''d'!C14</f>
        <v>32</v>
      </c>
      <c r="D14" s="92">
        <f>'Table 3 cont''d'!D14-'Table 4 cont''d'!D14</f>
        <v>4</v>
      </c>
      <c r="E14" s="92">
        <f>'Table 3 cont''d'!E14-'Table 4 cont''d'!E14</f>
        <v>7</v>
      </c>
      <c r="F14" s="92">
        <f>'Table 3 cont''d'!F14-'Table 4 cont''d'!F14</f>
        <v>11</v>
      </c>
      <c r="G14" s="43">
        <f>'Table 3 cont''d'!G14-'Table 4 cont''d'!G14</f>
        <v>3</v>
      </c>
      <c r="H14" s="43">
        <f>'Table 3 cont''d'!H14-'Table 4 cont''d'!H14</f>
        <v>18</v>
      </c>
      <c r="I14" s="43">
        <f>'Table 3 cont''d'!I14-'Table 4 cont''d'!I14</f>
        <v>9</v>
      </c>
      <c r="J14" s="43">
        <f>'Table 3 cont''d'!J14-'Table 4 cont''d'!J14</f>
        <v>19</v>
      </c>
      <c r="K14" s="43">
        <f>'Table 3 cont''d'!K14-'Table 4 cont''d'!K14</f>
        <v>28</v>
      </c>
      <c r="L14" s="667"/>
    </row>
    <row r="15" spans="1:12" ht="31.5" customHeight="1">
      <c r="A15" s="70" t="s">
        <v>154</v>
      </c>
      <c r="B15" s="92">
        <f>'Table 3 cont''d'!B15-'Table 4 cont''d'!B15</f>
        <v>249</v>
      </c>
      <c r="C15" s="92">
        <f>'Table 3 cont''d'!C15-'Table 4 cont''d'!C15</f>
        <v>69</v>
      </c>
      <c r="D15" s="92">
        <f>'Table 3 cont''d'!D15-'Table 4 cont''d'!D15</f>
        <v>24</v>
      </c>
      <c r="E15" s="92">
        <f>'Table 3 cont''d'!E15-'Table 4 cont''d'!E15</f>
        <v>10</v>
      </c>
      <c r="F15" s="92">
        <f>'Table 3 cont''d'!F15-'Table 4 cont''d'!F15</f>
        <v>34</v>
      </c>
      <c r="G15" s="43">
        <f>'Table 3 cont''d'!G15-'Table 4 cont''d'!G15</f>
        <v>13</v>
      </c>
      <c r="H15" s="43">
        <f>'Table 3 cont''d'!H15-'Table 4 cont''d'!H15</f>
        <v>22</v>
      </c>
      <c r="I15" s="43">
        <f>'Table 3 cont''d'!I15-'Table 4 cont''d'!I15</f>
        <v>12</v>
      </c>
      <c r="J15" s="43">
        <f>'Table 3 cont''d'!J15-'Table 4 cont''d'!J15</f>
        <v>39</v>
      </c>
      <c r="K15" s="43">
        <f>'Table 3 cont''d'!K15-'Table 4 cont''d'!K15</f>
        <v>51</v>
      </c>
      <c r="L15" s="667"/>
    </row>
    <row r="16" spans="1:12" ht="31.5" customHeight="1">
      <c r="A16" s="70" t="s">
        <v>148</v>
      </c>
      <c r="B16" s="92">
        <f>'Table 3 cont''d'!B16-'Table 4 cont''d'!B16</f>
        <v>67</v>
      </c>
      <c r="C16" s="92">
        <f>'Table 3 cont''d'!C16-'Table 4 cont''d'!C16</f>
        <v>75</v>
      </c>
      <c r="D16" s="92">
        <f>'Table 3 cont''d'!D16-'Table 4 cont''d'!D16</f>
        <v>28</v>
      </c>
      <c r="E16" s="92">
        <f>'Table 3 cont''d'!E16-'Table 4 cont''d'!E16</f>
        <v>22</v>
      </c>
      <c r="F16" s="92">
        <f>'Table 3 cont''d'!F16-'Table 4 cont''d'!F16</f>
        <v>50</v>
      </c>
      <c r="G16" s="43">
        <f>'Table 3 cont''d'!G16-'Table 4 cont''d'!G16</f>
        <v>10</v>
      </c>
      <c r="H16" s="43">
        <f>'Table 3 cont''d'!H16-'Table 4 cont''d'!H16</f>
        <v>15</v>
      </c>
      <c r="I16" s="43">
        <f>'Table 3 cont''d'!I16-'Table 4 cont''d'!I16</f>
        <v>10</v>
      </c>
      <c r="J16" s="43">
        <f>'Table 3 cont''d'!J16-'Table 4 cont''d'!J16</f>
        <v>15</v>
      </c>
      <c r="K16" s="43">
        <f>'Table 3 cont''d'!K16-'Table 4 cont''d'!K16</f>
        <v>25</v>
      </c>
      <c r="L16" s="667"/>
    </row>
    <row r="17" spans="1:12" ht="8.25" customHeight="1">
      <c r="A17" s="70"/>
      <c r="B17" s="100"/>
      <c r="C17" s="100"/>
      <c r="D17" s="100"/>
      <c r="E17" s="100"/>
      <c r="F17" s="100"/>
      <c r="G17" s="51"/>
      <c r="H17" s="51"/>
      <c r="I17" s="51"/>
      <c r="J17" s="51"/>
      <c r="K17" s="51"/>
      <c r="L17" s="667"/>
    </row>
    <row r="18" spans="1:12" ht="23.25" customHeight="1">
      <c r="A18" s="277" t="s">
        <v>260</v>
      </c>
      <c r="B18" s="278">
        <f>'Table 3 cont''d'!B18-'Table 4 cont''d'!B18</f>
        <v>46</v>
      </c>
      <c r="C18" s="278">
        <f>'Table 3 cont''d'!C18-'Table 4 cont''d'!C18</f>
        <v>50</v>
      </c>
      <c r="D18" s="278">
        <f>'Table 3 cont''d'!D18-'Table 4 cont''d'!D18</f>
        <v>9</v>
      </c>
      <c r="E18" s="278">
        <f>'Table 3 cont''d'!E18-'Table 4 cont''d'!E18</f>
        <v>12</v>
      </c>
      <c r="F18" s="278">
        <f>'Table 3 cont''d'!F18-'Table 4 cont''d'!F18</f>
        <v>21</v>
      </c>
      <c r="G18" s="308">
        <f>'Table 3 cont''d'!G18-'Table 4 cont''d'!G18</f>
        <v>8</v>
      </c>
      <c r="H18" s="308">
        <f>'Table 3 cont''d'!H18-'Table 4 cont''d'!H18</f>
        <v>21</v>
      </c>
      <c r="I18" s="308">
        <f>'Table 3 cont''d'!I18-'Table 4 cont''d'!I18</f>
        <v>15</v>
      </c>
      <c r="J18" s="308">
        <f>'Table 3 cont''d'!J18-'Table 4 cont''d'!J18</f>
        <v>10</v>
      </c>
      <c r="K18" s="308">
        <f>'Table 3 cont''d'!K18-'Table 4 cont''d'!K18</f>
        <v>25</v>
      </c>
      <c r="L18" s="667"/>
    </row>
    <row r="19" spans="1:12" ht="0.75" customHeight="1" hidden="1">
      <c r="A19" s="20"/>
      <c r="B19" s="101" t="e">
        <f>'Table 3 cont''d'!#REF!-'Table 4 cont''d'!B18</f>
        <v>#REF!</v>
      </c>
      <c r="C19" s="101"/>
      <c r="D19" s="101" t="e">
        <f>'Table 3 cont''d'!#REF!-'Table 4 cont''d'!D18</f>
        <v>#REF!</v>
      </c>
      <c r="E19" s="307"/>
      <c r="F19" s="307"/>
      <c r="G19" s="307"/>
      <c r="H19" s="307"/>
      <c r="I19" s="307"/>
      <c r="J19" s="307"/>
      <c r="K19" s="307"/>
      <c r="L19" s="667"/>
    </row>
    <row r="20" spans="1:12" ht="2.25" customHeight="1" hidden="1">
      <c r="A20" s="68"/>
      <c r="B20" s="56"/>
      <c r="C20" s="56"/>
      <c r="D20" s="102"/>
      <c r="E20" s="306"/>
      <c r="F20" s="306"/>
      <c r="G20" s="306"/>
      <c r="H20" s="306"/>
      <c r="I20" s="306"/>
      <c r="J20" s="306"/>
      <c r="K20" s="306"/>
      <c r="L20" s="667"/>
    </row>
    <row r="21" ht="20.25" customHeight="1">
      <c r="A21" s="263" t="s">
        <v>284</v>
      </c>
    </row>
    <row r="22" ht="20.25" customHeight="1">
      <c r="A22" s="263" t="s">
        <v>286</v>
      </c>
    </row>
  </sheetData>
  <sheetProtection/>
  <mergeCells count="6">
    <mergeCell ref="L1:L20"/>
    <mergeCell ref="A5:A6"/>
    <mergeCell ref="B5:B6"/>
    <mergeCell ref="D5:H5"/>
    <mergeCell ref="C5:C6"/>
    <mergeCell ref="I5:K5"/>
  </mergeCells>
  <printOptions/>
  <pageMargins left="0.51" right="0.35" top="0.89" bottom="0.49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42.57421875" style="408" customWidth="1"/>
    <col min="2" max="11" width="8.7109375" style="408" customWidth="1"/>
    <col min="12" max="12" width="3.8515625" style="408" customWidth="1"/>
    <col min="13" max="16384" width="9.140625" style="408" customWidth="1"/>
  </cols>
  <sheetData>
    <row r="1" spans="1:12" ht="18.75">
      <c r="A1" s="407" t="s">
        <v>397</v>
      </c>
      <c r="L1" s="668" t="s">
        <v>411</v>
      </c>
    </row>
    <row r="2" ht="15">
      <c r="L2" s="669"/>
    </row>
    <row r="3" spans="1:12" ht="15">
      <c r="A3" s="411"/>
      <c r="I3" s="408" t="s">
        <v>149</v>
      </c>
      <c r="L3" s="669"/>
    </row>
    <row r="4" ht="15">
      <c r="L4" s="669"/>
    </row>
    <row r="5" spans="1:12" ht="16.5">
      <c r="A5" s="646" t="s">
        <v>129</v>
      </c>
      <c r="B5" s="670">
        <v>2006</v>
      </c>
      <c r="C5" s="670" t="s">
        <v>419</v>
      </c>
      <c r="D5" s="671" t="s">
        <v>419</v>
      </c>
      <c r="E5" s="671"/>
      <c r="F5" s="671"/>
      <c r="G5" s="671"/>
      <c r="H5" s="671"/>
      <c r="I5" s="672" t="s">
        <v>391</v>
      </c>
      <c r="J5" s="673"/>
      <c r="K5" s="674"/>
      <c r="L5" s="669"/>
    </row>
    <row r="6" spans="1:12" ht="15">
      <c r="A6" s="647"/>
      <c r="B6" s="670"/>
      <c r="C6" s="670"/>
      <c r="D6" s="409" t="s">
        <v>383</v>
      </c>
      <c r="E6" s="409" t="s">
        <v>384</v>
      </c>
      <c r="F6" s="409" t="s">
        <v>414</v>
      </c>
      <c r="G6" s="409" t="s">
        <v>385</v>
      </c>
      <c r="H6" s="409" t="s">
        <v>386</v>
      </c>
      <c r="I6" s="409" t="s">
        <v>383</v>
      </c>
      <c r="J6" s="409" t="s">
        <v>384</v>
      </c>
      <c r="K6" s="409" t="s">
        <v>414</v>
      </c>
      <c r="L6" s="669"/>
    </row>
    <row r="7" spans="1:12" s="411" customFormat="1" ht="14.25">
      <c r="A7" s="410" t="s">
        <v>390</v>
      </c>
      <c r="B7" s="438">
        <f>B8+B13+B14+B15+B16+B17+B18+B19+B22+B25</f>
        <v>17373</v>
      </c>
      <c r="C7" s="438">
        <f aca="true" t="shared" si="0" ref="C7:J7">C8+C13+C14+C15+C16+C17+C18+C19+C22+C25</f>
        <v>10720</v>
      </c>
      <c r="D7" s="438">
        <f t="shared" si="0"/>
        <v>2562</v>
      </c>
      <c r="E7" s="438">
        <f t="shared" si="0"/>
        <v>3057</v>
      </c>
      <c r="F7" s="438">
        <f>SUM(D7:E7)</f>
        <v>5619</v>
      </c>
      <c r="G7" s="438">
        <f t="shared" si="0"/>
        <v>2434</v>
      </c>
      <c r="H7" s="438">
        <f>C7-SUM(F7:G7)</f>
        <v>2667</v>
      </c>
      <c r="I7" s="438">
        <f t="shared" si="0"/>
        <v>1925</v>
      </c>
      <c r="J7" s="438">
        <f t="shared" si="0"/>
        <v>2091</v>
      </c>
      <c r="K7" s="479">
        <f>SUM(I7:J7)</f>
        <v>4016</v>
      </c>
      <c r="L7" s="669"/>
    </row>
    <row r="8" spans="1:12" ht="19.5" customHeight="1">
      <c r="A8" s="427" t="s">
        <v>40</v>
      </c>
      <c r="B8" s="439">
        <v>2219</v>
      </c>
      <c r="C8" s="439">
        <v>2280</v>
      </c>
      <c r="D8" s="439">
        <v>470</v>
      </c>
      <c r="E8" s="439">
        <v>648</v>
      </c>
      <c r="F8" s="439">
        <f>SUM(D8:E8)</f>
        <v>1118</v>
      </c>
      <c r="G8" s="439">
        <v>588</v>
      </c>
      <c r="H8" s="439">
        <f aca="true" t="shared" si="1" ref="H8:H24">C8-SUM(F8:G8)</f>
        <v>574</v>
      </c>
      <c r="I8" s="439">
        <v>392</v>
      </c>
      <c r="J8" s="439">
        <v>490</v>
      </c>
      <c r="K8" s="480">
        <f>SUM(I8:J8)</f>
        <v>882</v>
      </c>
      <c r="L8" s="669"/>
    </row>
    <row r="9" spans="1:12" ht="19.5" customHeight="1">
      <c r="A9" s="428" t="s">
        <v>130</v>
      </c>
      <c r="B9" s="440"/>
      <c r="C9" s="440"/>
      <c r="D9" s="440"/>
      <c r="E9" s="440"/>
      <c r="F9" s="440"/>
      <c r="G9" s="440"/>
      <c r="H9" s="440"/>
      <c r="I9" s="440"/>
      <c r="J9" s="440"/>
      <c r="K9" s="481"/>
      <c r="L9" s="669"/>
    </row>
    <row r="10" spans="1:12" ht="19.5" customHeight="1">
      <c r="A10" s="429" t="s">
        <v>297</v>
      </c>
      <c r="B10" s="440"/>
      <c r="C10" s="440"/>
      <c r="D10" s="440"/>
      <c r="E10" s="440"/>
      <c r="F10" s="440"/>
      <c r="G10" s="440"/>
      <c r="H10" s="440"/>
      <c r="I10" s="440"/>
      <c r="J10" s="440"/>
      <c r="K10" s="481"/>
      <c r="L10" s="669"/>
    </row>
    <row r="11" spans="1:12" ht="19.5" customHeight="1">
      <c r="A11" s="429" t="s">
        <v>134</v>
      </c>
      <c r="B11" s="436">
        <v>21455</v>
      </c>
      <c r="C11" s="436">
        <v>36141</v>
      </c>
      <c r="D11" s="436">
        <v>6698</v>
      </c>
      <c r="E11" s="436">
        <v>9561</v>
      </c>
      <c r="F11" s="483">
        <f aca="true" t="shared" si="2" ref="F11:F18">SUM(D11:E11)</f>
        <v>16259</v>
      </c>
      <c r="G11" s="436">
        <v>9628</v>
      </c>
      <c r="H11" s="436">
        <f t="shared" si="1"/>
        <v>10254</v>
      </c>
      <c r="I11" s="436">
        <v>7125</v>
      </c>
      <c r="J11" s="436">
        <v>9448</v>
      </c>
      <c r="K11" s="484">
        <f aca="true" t="shared" si="3" ref="K11:K19">SUM(I11:J11)</f>
        <v>16573</v>
      </c>
      <c r="L11" s="669"/>
    </row>
    <row r="12" spans="1:12" ht="19.5" customHeight="1">
      <c r="A12" s="429" t="s">
        <v>132</v>
      </c>
      <c r="B12" s="436">
        <v>1369</v>
      </c>
      <c r="C12" s="436">
        <v>2058</v>
      </c>
      <c r="D12" s="436">
        <v>423</v>
      </c>
      <c r="E12" s="436">
        <v>581</v>
      </c>
      <c r="F12" s="483">
        <f t="shared" si="2"/>
        <v>1004</v>
      </c>
      <c r="G12" s="436">
        <v>538</v>
      </c>
      <c r="H12" s="436">
        <f t="shared" si="1"/>
        <v>516</v>
      </c>
      <c r="I12" s="436">
        <v>351</v>
      </c>
      <c r="J12" s="436">
        <v>435</v>
      </c>
      <c r="K12" s="484">
        <f t="shared" si="3"/>
        <v>786</v>
      </c>
      <c r="L12" s="669"/>
    </row>
    <row r="13" spans="1:12" ht="19.5" customHeight="1">
      <c r="A13" s="430" t="s">
        <v>44</v>
      </c>
      <c r="B13" s="439">
        <v>221</v>
      </c>
      <c r="C13" s="439">
        <v>312</v>
      </c>
      <c r="D13" s="439">
        <v>58</v>
      </c>
      <c r="E13" s="439">
        <v>74</v>
      </c>
      <c r="F13" s="439">
        <f t="shared" si="2"/>
        <v>132</v>
      </c>
      <c r="G13" s="439">
        <v>58</v>
      </c>
      <c r="H13" s="439">
        <f t="shared" si="1"/>
        <v>122</v>
      </c>
      <c r="I13" s="439">
        <v>100</v>
      </c>
      <c r="J13" s="439">
        <v>80</v>
      </c>
      <c r="K13" s="480">
        <f t="shared" si="3"/>
        <v>180</v>
      </c>
      <c r="L13" s="669"/>
    </row>
    <row r="14" spans="1:12" ht="19.5" customHeight="1">
      <c r="A14" s="430" t="s">
        <v>135</v>
      </c>
      <c r="B14" s="439">
        <v>219</v>
      </c>
      <c r="C14" s="439">
        <v>175</v>
      </c>
      <c r="D14" s="439">
        <v>54</v>
      </c>
      <c r="E14" s="439">
        <v>51</v>
      </c>
      <c r="F14" s="439">
        <f t="shared" si="2"/>
        <v>105</v>
      </c>
      <c r="G14" s="439">
        <v>25</v>
      </c>
      <c r="H14" s="439">
        <f t="shared" si="1"/>
        <v>45</v>
      </c>
      <c r="I14" s="439">
        <v>41</v>
      </c>
      <c r="J14" s="439">
        <v>37</v>
      </c>
      <c r="K14" s="480">
        <f t="shared" si="3"/>
        <v>78</v>
      </c>
      <c r="L14" s="669"/>
    </row>
    <row r="15" spans="1:12" ht="19.5" customHeight="1">
      <c r="A15" s="431" t="s">
        <v>136</v>
      </c>
      <c r="B15" s="439">
        <v>53</v>
      </c>
      <c r="C15" s="439">
        <v>62</v>
      </c>
      <c r="D15" s="439">
        <v>9</v>
      </c>
      <c r="E15" s="439">
        <v>21</v>
      </c>
      <c r="F15" s="439">
        <f t="shared" si="2"/>
        <v>30</v>
      </c>
      <c r="G15" s="439">
        <v>6</v>
      </c>
      <c r="H15" s="439">
        <f t="shared" si="1"/>
        <v>26</v>
      </c>
      <c r="I15" s="439">
        <v>4</v>
      </c>
      <c r="J15" s="439">
        <v>1</v>
      </c>
      <c r="K15" s="480">
        <f t="shared" si="3"/>
        <v>5</v>
      </c>
      <c r="L15" s="669"/>
    </row>
    <row r="16" spans="1:12" ht="19.5" customHeight="1">
      <c r="A16" s="430" t="s">
        <v>137</v>
      </c>
      <c r="B16" s="439">
        <v>10</v>
      </c>
      <c r="C16" s="439">
        <v>7</v>
      </c>
      <c r="D16" s="439">
        <v>2</v>
      </c>
      <c r="E16" s="439">
        <v>1</v>
      </c>
      <c r="F16" s="439">
        <f t="shared" si="2"/>
        <v>3</v>
      </c>
      <c r="G16" s="441">
        <v>0</v>
      </c>
      <c r="H16" s="439">
        <f t="shared" si="1"/>
        <v>4</v>
      </c>
      <c r="I16" s="439">
        <v>4</v>
      </c>
      <c r="J16" s="439">
        <v>1</v>
      </c>
      <c r="K16" s="480">
        <f t="shared" si="3"/>
        <v>5</v>
      </c>
      <c r="L16" s="669"/>
    </row>
    <row r="17" spans="1:12" ht="19.5" customHeight="1">
      <c r="A17" s="430" t="s">
        <v>138</v>
      </c>
      <c r="B17" s="439">
        <v>339</v>
      </c>
      <c r="C17" s="439">
        <v>651</v>
      </c>
      <c r="D17" s="439">
        <v>93</v>
      </c>
      <c r="E17" s="439">
        <v>120</v>
      </c>
      <c r="F17" s="439">
        <f t="shared" si="2"/>
        <v>213</v>
      </c>
      <c r="G17" s="439">
        <v>211</v>
      </c>
      <c r="H17" s="439">
        <f t="shared" si="1"/>
        <v>227</v>
      </c>
      <c r="I17" s="439">
        <v>171</v>
      </c>
      <c r="J17" s="439">
        <v>191</v>
      </c>
      <c r="K17" s="480">
        <f t="shared" si="3"/>
        <v>362</v>
      </c>
      <c r="L17" s="669"/>
    </row>
    <row r="18" spans="1:12" ht="19.5" customHeight="1">
      <c r="A18" s="432" t="s">
        <v>139</v>
      </c>
      <c r="B18" s="439">
        <v>1069</v>
      </c>
      <c r="C18" s="439">
        <v>750</v>
      </c>
      <c r="D18" s="439">
        <v>195</v>
      </c>
      <c r="E18" s="439">
        <v>231</v>
      </c>
      <c r="F18" s="439">
        <f t="shared" si="2"/>
        <v>426</v>
      </c>
      <c r="G18" s="439">
        <v>180</v>
      </c>
      <c r="H18" s="439">
        <f t="shared" si="1"/>
        <v>144</v>
      </c>
      <c r="I18" s="439">
        <v>123</v>
      </c>
      <c r="J18" s="439">
        <v>154</v>
      </c>
      <c r="K18" s="480">
        <f t="shared" si="3"/>
        <v>277</v>
      </c>
      <c r="L18" s="669"/>
    </row>
    <row r="19" spans="1:12" ht="19.5" customHeight="1">
      <c r="A19" s="427" t="s">
        <v>143</v>
      </c>
      <c r="B19" s="439">
        <v>9782</v>
      </c>
      <c r="C19" s="439">
        <v>2986</v>
      </c>
      <c r="D19" s="439">
        <v>731</v>
      </c>
      <c r="E19" s="439">
        <v>974</v>
      </c>
      <c r="F19" s="439">
        <f>SUM(D19:E19)</f>
        <v>1705</v>
      </c>
      <c r="G19" s="439">
        <v>555</v>
      </c>
      <c r="H19" s="439">
        <f t="shared" si="1"/>
        <v>726</v>
      </c>
      <c r="I19" s="439">
        <v>440</v>
      </c>
      <c r="J19" s="439">
        <v>493</v>
      </c>
      <c r="K19" s="480">
        <f t="shared" si="3"/>
        <v>933</v>
      </c>
      <c r="L19" s="669"/>
    </row>
    <row r="20" spans="1:12" ht="19.5" customHeight="1">
      <c r="A20" s="428" t="s">
        <v>130</v>
      </c>
      <c r="B20" s="440"/>
      <c r="C20" s="440"/>
      <c r="D20" s="440"/>
      <c r="E20" s="440"/>
      <c r="F20" s="440"/>
      <c r="G20" s="440"/>
      <c r="H20" s="440"/>
      <c r="I20" s="440"/>
      <c r="J20" s="440"/>
      <c r="K20" s="481"/>
      <c r="L20" s="669"/>
    </row>
    <row r="21" spans="1:12" ht="37.5" customHeight="1">
      <c r="A21" s="433" t="s">
        <v>388</v>
      </c>
      <c r="B21" s="436">
        <v>8080</v>
      </c>
      <c r="C21" s="436">
        <v>2346</v>
      </c>
      <c r="D21" s="436">
        <v>567</v>
      </c>
      <c r="E21" s="436">
        <v>845</v>
      </c>
      <c r="F21" s="483">
        <f>SUM(D21:E21)</f>
        <v>1412</v>
      </c>
      <c r="G21" s="436">
        <v>473</v>
      </c>
      <c r="H21" s="436">
        <f t="shared" si="1"/>
        <v>461</v>
      </c>
      <c r="I21" s="436">
        <v>376</v>
      </c>
      <c r="J21" s="436">
        <v>373</v>
      </c>
      <c r="K21" s="484">
        <f>SUM(I21:J21)</f>
        <v>749</v>
      </c>
      <c r="L21" s="669"/>
    </row>
    <row r="22" spans="1:12" ht="19.5" customHeight="1">
      <c r="A22" s="427" t="s">
        <v>39</v>
      </c>
      <c r="B22" s="439">
        <v>3458</v>
      </c>
      <c r="C22" s="439">
        <v>3497</v>
      </c>
      <c r="D22" s="439">
        <v>950</v>
      </c>
      <c r="E22" s="439">
        <v>937</v>
      </c>
      <c r="F22" s="439">
        <f>SUM(D22:E22)</f>
        <v>1887</v>
      </c>
      <c r="G22" s="439">
        <v>811</v>
      </c>
      <c r="H22" s="439">
        <f t="shared" si="1"/>
        <v>799</v>
      </c>
      <c r="I22" s="439">
        <v>649</v>
      </c>
      <c r="J22" s="439">
        <v>644</v>
      </c>
      <c r="K22" s="480">
        <f>SUM(I22:J22)</f>
        <v>1293</v>
      </c>
      <c r="L22" s="669"/>
    </row>
    <row r="23" spans="1:12" ht="19.5" customHeight="1">
      <c r="A23" s="428" t="s">
        <v>130</v>
      </c>
      <c r="B23" s="440"/>
      <c r="C23" s="440"/>
      <c r="D23" s="440"/>
      <c r="E23" s="440"/>
      <c r="F23" s="440"/>
      <c r="G23" s="440"/>
      <c r="H23" s="440"/>
      <c r="I23" s="440"/>
      <c r="J23" s="440"/>
      <c r="K23" s="481"/>
      <c r="L23" s="669"/>
    </row>
    <row r="24" spans="1:12" ht="19.5" customHeight="1">
      <c r="A24" s="434" t="s">
        <v>302</v>
      </c>
      <c r="B24" s="436">
        <v>2416</v>
      </c>
      <c r="C24" s="436">
        <v>2826</v>
      </c>
      <c r="D24" s="436">
        <v>795</v>
      </c>
      <c r="E24" s="436">
        <v>730</v>
      </c>
      <c r="F24" s="483">
        <f>SUM(D24:E24)</f>
        <v>1525</v>
      </c>
      <c r="G24" s="436">
        <v>657</v>
      </c>
      <c r="H24" s="436">
        <f t="shared" si="1"/>
        <v>644</v>
      </c>
      <c r="I24" s="436">
        <v>524</v>
      </c>
      <c r="J24" s="436">
        <v>516</v>
      </c>
      <c r="K24" s="484">
        <f>SUM(I24:J24)</f>
        <v>1040</v>
      </c>
      <c r="L24" s="669"/>
    </row>
    <row r="25" spans="1:12" ht="19.5" customHeight="1">
      <c r="A25" s="435" t="s">
        <v>193</v>
      </c>
      <c r="B25" s="442">
        <v>3</v>
      </c>
      <c r="C25" s="608">
        <v>0</v>
      </c>
      <c r="D25" s="608">
        <v>0</v>
      </c>
      <c r="E25" s="608">
        <v>0</v>
      </c>
      <c r="F25" s="608">
        <v>0</v>
      </c>
      <c r="G25" s="608">
        <v>0</v>
      </c>
      <c r="H25" s="608">
        <v>0</v>
      </c>
      <c r="I25" s="442">
        <v>1</v>
      </c>
      <c r="J25" s="608">
        <v>0</v>
      </c>
      <c r="K25" s="482">
        <f>SUM(I25:J25)</f>
        <v>1</v>
      </c>
      <c r="L25" s="669"/>
    </row>
    <row r="26" spans="1:12" ht="16.5">
      <c r="A26" s="263" t="s">
        <v>282</v>
      </c>
      <c r="L26" s="669"/>
    </row>
    <row r="27" spans="1:12" ht="16.5">
      <c r="A27" s="263" t="s">
        <v>283</v>
      </c>
      <c r="L27" s="669"/>
    </row>
  </sheetData>
  <sheetProtection/>
  <mergeCells count="6">
    <mergeCell ref="L1:L27"/>
    <mergeCell ref="A5:A6"/>
    <mergeCell ref="B5:B6"/>
    <mergeCell ref="C5:C6"/>
    <mergeCell ref="D5:H5"/>
    <mergeCell ref="I5:K5"/>
  </mergeCells>
  <printOptions/>
  <pageMargins left="0.5" right="0.2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Trade Section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statistical office</dc:creator>
  <cp:keywords/>
  <dc:description/>
  <cp:lastModifiedBy>nasreen</cp:lastModifiedBy>
  <cp:lastPrinted>2008-09-01T10:54:16Z</cp:lastPrinted>
  <dcterms:created xsi:type="dcterms:W3CDTF">1998-09-29T05:43:58Z</dcterms:created>
  <dcterms:modified xsi:type="dcterms:W3CDTF">2008-09-01T11:32:36Z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5223a56a-8423-4602-83d1-a3cb82ed50c0</vt:lpwstr>
  </property>
  <property fmtid="{D5CDD505-2E9C-101B-9397-08002B2CF9AE}" pid="5" name="PublishingVariationRelationshipLinkField">
    <vt:lpwstr>http://statsmauritius.gov.mu/Relationships List/3245_.000, /Relationships List/3245_.000</vt:lpwstr>
  </property>
</Properties>
</file>