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5970" windowHeight="6945" activeTab="0"/>
  </bookViews>
  <sheets>
    <sheet name="Table-1" sheetId="1" r:id="rId1"/>
    <sheet name="Table-2" sheetId="2" r:id="rId2"/>
    <sheet name="Table 3" sheetId="3" r:id="rId3"/>
    <sheet name="Table 3 cont'd" sheetId="4" r:id="rId4"/>
    <sheet name="Table 4" sheetId="5" r:id="rId5"/>
    <sheet name="Table 4 cont'd" sheetId="6" r:id="rId6"/>
    <sheet name="Table 5" sheetId="7" r:id="rId7"/>
    <sheet name="Table 5 cont'd" sheetId="8" r:id="rId8"/>
    <sheet name="Table 6" sheetId="9" r:id="rId9"/>
    <sheet name="Table 7" sheetId="10" r:id="rId10"/>
    <sheet name="Table 8" sheetId="11" r:id="rId11"/>
    <sheet name="Table 9" sheetId="12" r:id="rId12"/>
    <sheet name="Table 9 cont'd" sheetId="13" r:id="rId13"/>
    <sheet name="Table 9 cont'd(sec 7-9)" sheetId="14" r:id="rId14"/>
    <sheet name="Table 10" sheetId="15" r:id="rId15"/>
    <sheet name="Table 11" sheetId="16" r:id="rId16"/>
    <sheet name="Table 11 cont'd" sheetId="17" r:id="rId17"/>
    <sheet name="Table 12" sheetId="18" r:id="rId18"/>
    <sheet name="Table 12(cont'd)" sheetId="19" r:id="rId19"/>
    <sheet name="Table 13 " sheetId="20" r:id="rId20"/>
    <sheet name="Table 14" sheetId="21" r:id="rId21"/>
  </sheets>
  <definedNames>
    <definedName name="DATABASE">'Table-1'!#REF!</definedName>
    <definedName name="_xlnm.Print_Area" localSheetId="19">'Table 13 '!$A:$IV</definedName>
    <definedName name="_xlnm.Print_Area" localSheetId="5">'Table 4 cont''d'!$A:$IV</definedName>
    <definedName name="_xlnm.Print_Area" localSheetId="10">'Table 8'!$A:$IV</definedName>
    <definedName name="_xlnm.Print_Titles" localSheetId="18">'Table 12(cont''d)'!$1:$7</definedName>
  </definedNames>
  <calcPr fullCalcOnLoad="1"/>
</workbook>
</file>

<file path=xl/sharedStrings.xml><?xml version="1.0" encoding="utf-8"?>
<sst xmlns="http://schemas.openxmlformats.org/spreadsheetml/2006/main" count="903" uniqueCount="392">
  <si>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</si>
  <si>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</si>
  <si>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</si>
  <si>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</si>
  <si>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</si>
  <si>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</si>
  <si>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</si>
  <si>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</si>
  <si>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</si>
  <si>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</si>
  <si>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</si>
  <si>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</si>
  <si>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</si>
  <si>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</si>
  <si>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</si>
  <si>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</si>
  <si>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</si>
  <si>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</si>
  <si>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</si>
  <si>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</si>
  <si>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</si>
  <si>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</si>
  <si>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</si>
  <si>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</si>
  <si>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</si>
  <si>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Seychelles</t>
  </si>
  <si>
    <t>Singapore</t>
  </si>
  <si>
    <t>Sweden</t>
  </si>
  <si>
    <t>Uganda</t>
  </si>
  <si>
    <t>U.S.A.</t>
  </si>
  <si>
    <t>Zimbabwe</t>
  </si>
  <si>
    <t>Japan</t>
  </si>
  <si>
    <t>Switzerland</t>
  </si>
  <si>
    <t>Taiwan</t>
  </si>
  <si>
    <t>Value (c.i.f.) : Million Rupees</t>
  </si>
  <si>
    <t>SITC section/description</t>
  </si>
  <si>
    <t xml:space="preserve"> 1st Qr</t>
  </si>
  <si>
    <t xml:space="preserve"> 6 - Manufactured goods classified chiefly by material</t>
  </si>
  <si>
    <t>Country of origin</t>
  </si>
  <si>
    <t xml:space="preserve"> 7 - Machinery &amp; transport equipment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</si>
  <si>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</si>
  <si>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</si>
  <si>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</si>
  <si>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</si>
  <si>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</si>
  <si>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>Meat and meat preparations</t>
  </si>
  <si>
    <t>Dairy products and bird's eggs</t>
  </si>
  <si>
    <t>Fish and fish preparations</t>
  </si>
  <si>
    <t>Wheat</t>
  </si>
  <si>
    <t>Rice</t>
  </si>
  <si>
    <t>Wheaten flour</t>
  </si>
  <si>
    <t>Cereal preparations</t>
  </si>
  <si>
    <t>Vegetables and fruits</t>
  </si>
  <si>
    <t xml:space="preserve"> 1 - Beverages and tobacco</t>
  </si>
  <si>
    <t>Beverages</t>
  </si>
  <si>
    <t>Tobacco &amp; tobacco manufactures</t>
  </si>
  <si>
    <t>Cork and wood</t>
  </si>
  <si>
    <t>Textile fibres</t>
  </si>
  <si>
    <t xml:space="preserve"> 3 - Mineral fuels, lubricants, &amp; related products</t>
  </si>
  <si>
    <t>Refined petroleum products</t>
  </si>
  <si>
    <t>Gas, natural and manufactured</t>
  </si>
  <si>
    <t xml:space="preserve"> 4 - Animal &amp; vegetable oils and fats</t>
  </si>
  <si>
    <t>Fixed vegetables oils &amp; fats</t>
  </si>
  <si>
    <t xml:space="preserve"> 5 - Chemicals &amp; related products</t>
  </si>
  <si>
    <t>Dyeing &amp; tanning materials</t>
  </si>
  <si>
    <t>Medicinal &amp; pharmaceutical products</t>
  </si>
  <si>
    <t>Fertilisers</t>
  </si>
  <si>
    <t>Plastics in primary forms</t>
  </si>
  <si>
    <t>Plastics in non-primary forms</t>
  </si>
  <si>
    <t>Paper, paperboard &amp; articles thereof</t>
  </si>
  <si>
    <t>Textile yarn</t>
  </si>
  <si>
    <t>Cotton fabrics</t>
  </si>
  <si>
    <t>Other textile fabrics</t>
  </si>
  <si>
    <t>Cement</t>
  </si>
  <si>
    <t>Pearls, precious &amp; semi-precious stones</t>
  </si>
  <si>
    <t>Iron and steel</t>
  </si>
  <si>
    <t>Manufactures of metal, n.e.s.</t>
  </si>
  <si>
    <t>Power generating machinery &amp; equipment</t>
  </si>
  <si>
    <t>Machinery specialised for particular industries</t>
  </si>
  <si>
    <t>General industrial machinery &amp; equipment, n.e.s., &amp; machine parts, n.e.s</t>
  </si>
  <si>
    <t xml:space="preserve">Office machines &amp; automatic data processing machines </t>
  </si>
  <si>
    <t>Telecommunications &amp; sound recording  &amp; reproducing apparatus &amp; equipment</t>
  </si>
  <si>
    <t>Electrical machinery, apparatus &amp; appliances, n.e.s., &amp; electrical parts of household type</t>
  </si>
  <si>
    <t>Road vehicles</t>
  </si>
  <si>
    <t>Aircraft , marine vessels and parts</t>
  </si>
  <si>
    <t xml:space="preserve">Articles of apparel and clothing </t>
  </si>
  <si>
    <t>Footwear</t>
  </si>
  <si>
    <t>Watches and clocks &amp; optical goods</t>
  </si>
  <si>
    <t xml:space="preserve"> 9 - Commodities &amp; transactions, n.e.s.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</si>
  <si>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</si>
  <si>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</si>
  <si>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</si>
  <si>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</si>
  <si>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</si>
  <si>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</si>
  <si>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Greece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</si>
  <si>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</si>
  <si>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</si>
  <si>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</si>
  <si>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</si>
  <si>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Reunion</t>
  </si>
  <si>
    <t xml:space="preserve">          Spain</t>
  </si>
  <si>
    <t xml:space="preserve">          Sweden</t>
  </si>
  <si>
    <t xml:space="preserve">          United Kingdom</t>
  </si>
  <si>
    <t xml:space="preserve">          Australia</t>
  </si>
  <si>
    <t xml:space="preserve">          Canada</t>
  </si>
  <si>
    <t xml:space="preserve">          India</t>
  </si>
  <si>
    <t xml:space="preserve">          Kenya</t>
  </si>
  <si>
    <t xml:space="preserve">          Malaysia</t>
  </si>
  <si>
    <t xml:space="preserve">          New Zealand</t>
  </si>
  <si>
    <t xml:space="preserve">          Pakistan</t>
  </si>
  <si>
    <t xml:space="preserve">          Russian Federation</t>
  </si>
  <si>
    <t xml:space="preserve">          Singapore</t>
  </si>
  <si>
    <t xml:space="preserve">          Sri Lanka</t>
  </si>
  <si>
    <t xml:space="preserve">          Swaziland</t>
  </si>
  <si>
    <t xml:space="preserve">          Ukraine</t>
  </si>
  <si>
    <t xml:space="preserve">          U. S. A.</t>
  </si>
  <si>
    <t xml:space="preserve">          Zambia</t>
  </si>
  <si>
    <t xml:space="preserve">          Zimbabwe</t>
  </si>
  <si>
    <t xml:space="preserve">          Other</t>
  </si>
  <si>
    <t xml:space="preserve">    Rice :</t>
  </si>
  <si>
    <t>Quantity: (Thousand tonnes)</t>
  </si>
  <si>
    <t xml:space="preserve">    Wheaten flour :</t>
  </si>
  <si>
    <t xml:space="preserve">    Wheat :</t>
  </si>
  <si>
    <t xml:space="preserve">    Dairy products :</t>
  </si>
  <si>
    <t xml:space="preserve">    Fertilisers manufactured :</t>
  </si>
  <si>
    <t xml:space="preserve">    Cement :</t>
  </si>
  <si>
    <t xml:space="preserve">    Iron and steel :</t>
  </si>
  <si>
    <t>Total</t>
  </si>
  <si>
    <t>Prefabricated buildings; sanitary plumbing, heating &amp; lighting fixtures &amp; fittings, n.e.s</t>
  </si>
  <si>
    <t>Professional, scientific &amp; controlling instruments &amp; apparatus, n.e.s</t>
  </si>
  <si>
    <t>Printed matter</t>
  </si>
  <si>
    <t>Articles n.e.s., of plastic</t>
  </si>
  <si>
    <t>Malawi</t>
  </si>
  <si>
    <t>United Arab Emirates</t>
  </si>
  <si>
    <t xml:space="preserve">    Fixed vegetable edible oils and fats :</t>
  </si>
  <si>
    <t>C o m m o d i t y</t>
  </si>
  <si>
    <t>ACP States</t>
  </si>
  <si>
    <t>Imports : value(c.i.f.)</t>
  </si>
  <si>
    <t xml:space="preserve"> Total</t>
  </si>
  <si>
    <t>COMESA States</t>
  </si>
  <si>
    <t>SADC States</t>
  </si>
  <si>
    <t>Angola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</si>
  <si>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</si>
  <si>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</si>
  <si>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</si>
  <si>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</si>
  <si>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</si>
  <si>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</si>
  <si>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</si>
  <si>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</si>
  <si>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</si>
  <si>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</si>
  <si>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</si>
  <si>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D.R Congo</t>
  </si>
  <si>
    <t>D. R. Congo</t>
  </si>
  <si>
    <t>Benin</t>
  </si>
  <si>
    <t>Burkina Faso</t>
  </si>
  <si>
    <t>Cameroon</t>
  </si>
  <si>
    <t>Chad</t>
  </si>
  <si>
    <t>Congo</t>
  </si>
  <si>
    <t>Cote D'Ivoire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</si>
  <si>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</si>
  <si>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</si>
  <si>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</si>
  <si>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</si>
  <si>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</si>
  <si>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</si>
  <si>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</si>
  <si>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</si>
  <si>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</si>
  <si>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</si>
  <si>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</si>
  <si>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 SITC section/description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</si>
  <si>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</si>
  <si>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</si>
  <si>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</si>
  <si>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</si>
  <si>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</si>
  <si>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</si>
  <si>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>Value (f.o.b): Million Rupees</t>
  </si>
  <si>
    <t xml:space="preserve">               of which:</t>
  </si>
  <si>
    <t>S.I.T.C section/description</t>
  </si>
  <si>
    <t xml:space="preserve">    of which :</t>
  </si>
  <si>
    <t xml:space="preserve">        Cane Sugar</t>
  </si>
  <si>
    <t xml:space="preserve">                Quantity: (Thousand tonne)</t>
  </si>
  <si>
    <t xml:space="preserve">                Value (f.o.b): Million Rupees</t>
  </si>
  <si>
    <t xml:space="preserve">        Cane Molasses</t>
  </si>
  <si>
    <t xml:space="preserve">        Fish and fish preparations</t>
  </si>
  <si>
    <t xml:space="preserve">                Quantity: (Tonne)</t>
  </si>
  <si>
    <t xml:space="preserve"> 2 - Crude materials, inedible, except fuels </t>
  </si>
  <si>
    <t xml:space="preserve">       Cut flowers and foliage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</si>
  <si>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</si>
  <si>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</si>
  <si>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</si>
  <si>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</si>
  <si>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       Pearls, precious &amp; semi-precious stones</t>
  </si>
  <si>
    <t xml:space="preserve">        Corks &amp; wood manufactures</t>
  </si>
  <si>
    <t>Value (f.o.b.) : Million Rupees</t>
  </si>
  <si>
    <t xml:space="preserve"> 7 - Machinery and transport equipment</t>
  </si>
  <si>
    <t xml:space="preserve">       Articles of apparel &amp; clothing accessories</t>
  </si>
  <si>
    <t xml:space="preserve">       Optical goods, n.e.s.</t>
  </si>
  <si>
    <t xml:space="preserve">       Watches &amp; clocks</t>
  </si>
  <si>
    <t xml:space="preserve">       Toys, games &amp; sporting goods</t>
  </si>
  <si>
    <t xml:space="preserve">       Miscellaneous manufactured articles n.e.s.</t>
  </si>
  <si>
    <t>Value (f.o.b) : Million Rupees</t>
  </si>
  <si>
    <t xml:space="preserve">1st Qr </t>
  </si>
  <si>
    <t>Value : Million Rupees</t>
  </si>
  <si>
    <t xml:space="preserve">2nd Qr </t>
  </si>
  <si>
    <t xml:space="preserve"> 2nd Qr</t>
  </si>
  <si>
    <t xml:space="preserve">       Jewellery, goldsmiths' &amp; silversmiths' wares</t>
  </si>
  <si>
    <t xml:space="preserve">3rd Qr </t>
  </si>
  <si>
    <t xml:space="preserve"> 3rd Qr</t>
  </si>
  <si>
    <t xml:space="preserve">       Travel goods, handbags &amp; similar containers</t>
  </si>
  <si>
    <t xml:space="preserve">       Re-exports</t>
  </si>
  <si>
    <t xml:space="preserve"> 4th Qr</t>
  </si>
  <si>
    <t xml:space="preserve"> 1st Qr </t>
  </si>
  <si>
    <t xml:space="preserve"> Europe</t>
  </si>
  <si>
    <t>Asia</t>
  </si>
  <si>
    <t>Africa</t>
  </si>
  <si>
    <t>America</t>
  </si>
  <si>
    <t>Oceania</t>
  </si>
  <si>
    <t>Europe</t>
  </si>
  <si>
    <t>Asia (cont'd)</t>
  </si>
  <si>
    <t xml:space="preserve">          Israel</t>
  </si>
  <si>
    <t xml:space="preserve">          Switzerland</t>
  </si>
  <si>
    <t xml:space="preserve">          Turkey</t>
  </si>
  <si>
    <t xml:space="preserve">          Bahrain</t>
  </si>
  <si>
    <t xml:space="preserve">          China</t>
  </si>
  <si>
    <t xml:space="preserve">          Indonesia</t>
  </si>
  <si>
    <t xml:space="preserve">          Japan</t>
  </si>
  <si>
    <t xml:space="preserve">          Jordan</t>
  </si>
  <si>
    <t xml:space="preserve">          Korea, Republic of</t>
  </si>
  <si>
    <t xml:space="preserve">          Philippines</t>
  </si>
  <si>
    <t xml:space="preserve">          Saudi Arabia</t>
  </si>
  <si>
    <t xml:space="preserve">          Taiwan</t>
  </si>
  <si>
    <t xml:space="preserve">          Thailand</t>
  </si>
  <si>
    <t xml:space="preserve">          United Arab Emirates</t>
  </si>
  <si>
    <t xml:space="preserve">          Burkina Faso</t>
  </si>
  <si>
    <t xml:space="preserve">          Cameroon</t>
  </si>
  <si>
    <t xml:space="preserve">          Mali</t>
  </si>
  <si>
    <t xml:space="preserve">          Morocco</t>
  </si>
  <si>
    <t xml:space="preserve">          Argentina</t>
  </si>
  <si>
    <t xml:space="preserve">          Brazil</t>
  </si>
  <si>
    <t xml:space="preserve">          Chile</t>
  </si>
  <si>
    <t xml:space="preserve">          Mexico</t>
  </si>
  <si>
    <t xml:space="preserve">          Panama</t>
  </si>
  <si>
    <t xml:space="preserve"> 2nd Qr </t>
  </si>
  <si>
    <t>Value : Thousand Rupees</t>
  </si>
  <si>
    <t xml:space="preserve">          Seychelles</t>
  </si>
  <si>
    <t xml:space="preserve">   B.  Total Imports  (c.i.f.)</t>
  </si>
  <si>
    <t xml:space="preserve"> 3rd Qr </t>
  </si>
  <si>
    <t>- 23 -</t>
  </si>
  <si>
    <t xml:space="preserve">        Textile yarns, fabrics, and made up articles</t>
  </si>
  <si>
    <t xml:space="preserve">  9 - Commodities  not elsewhere classified</t>
  </si>
  <si>
    <t xml:space="preserve">4th Qr </t>
  </si>
  <si>
    <t>Eritrea</t>
  </si>
  <si>
    <t>Jewellery, goldsmiths' &amp; silversmiths' wares, n.e.s</t>
  </si>
  <si>
    <t xml:space="preserve"> 4th Qr </t>
  </si>
  <si>
    <t>Imports: value(c.i.f.)</t>
  </si>
  <si>
    <t xml:space="preserve">    Cotton fabrics :</t>
  </si>
  <si>
    <t xml:space="preserve">               Re-exports</t>
  </si>
  <si>
    <t xml:space="preserve">            Domestic Exports</t>
  </si>
  <si>
    <t>China</t>
  </si>
  <si>
    <t>FREEPORT STATISTICS</t>
  </si>
  <si>
    <t>IMPORTS</t>
  </si>
  <si>
    <t>Volume (tonne)</t>
  </si>
  <si>
    <t>All sections</t>
  </si>
  <si>
    <t>All countries</t>
  </si>
  <si>
    <r>
      <t xml:space="preserve">             </t>
    </r>
    <r>
      <rPr>
        <b/>
        <u val="single"/>
        <sz val="10"/>
        <rFont val="CG Times (W1)"/>
        <family val="0"/>
      </rPr>
      <t xml:space="preserve"> All sections</t>
    </r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</si>
  <si>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</si>
  <si>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</si>
  <si>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</si>
  <si>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</si>
  <si>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</si>
  <si>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</si>
  <si>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</si>
  <si>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</si>
  <si>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</si>
  <si>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</si>
  <si>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</si>
  <si>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</si>
  <si>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</si>
  <si>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</si>
  <si>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</si>
  <si>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       Articles of apparel &amp; clothing accessories    </t>
  </si>
  <si>
    <t xml:space="preserve">          Egypt</t>
  </si>
  <si>
    <t xml:space="preserve">RE-EXPORTS </t>
  </si>
  <si>
    <r>
      <t xml:space="preserve">1st Qr </t>
    </r>
    <r>
      <rPr>
        <vertAlign val="superscript"/>
        <sz val="10"/>
        <rFont val="CG Times (W1)"/>
        <family val="0"/>
      </rPr>
      <t xml:space="preserve"> </t>
    </r>
  </si>
  <si>
    <t>- 17 -</t>
  </si>
  <si>
    <t>- 21 -</t>
  </si>
  <si>
    <t>- 22 -</t>
  </si>
  <si>
    <t xml:space="preserve">          Hungary</t>
  </si>
  <si>
    <t>Value (c.i.f Rs Mn)</t>
  </si>
  <si>
    <t>Value (f.o.b Rs Mn)</t>
  </si>
  <si>
    <r>
      <t xml:space="preserve">2006 </t>
    </r>
    <r>
      <rPr>
        <b/>
        <vertAlign val="superscript"/>
        <sz val="10"/>
        <rFont val="CG Times (W1)"/>
        <family val="0"/>
      </rPr>
      <t>2</t>
    </r>
  </si>
  <si>
    <t>French Southern Territories</t>
  </si>
  <si>
    <t xml:space="preserve">    Refined petroleum products :</t>
  </si>
  <si>
    <t xml:space="preserve">    Medicinal and pharmaceutical products :</t>
  </si>
  <si>
    <t xml:space="preserve">          Iran</t>
  </si>
  <si>
    <t>Madagascar</t>
  </si>
  <si>
    <t>Quantity: -.-</t>
  </si>
  <si>
    <t>-.- : not applicable</t>
  </si>
  <si>
    <t xml:space="preserve">          Mozambique</t>
  </si>
  <si>
    <t xml:space="preserve">          Tanzania</t>
  </si>
  <si>
    <t>- 15 -</t>
  </si>
  <si>
    <t>- 8 -</t>
  </si>
  <si>
    <t>- 16 -</t>
  </si>
  <si>
    <t>- 7 -</t>
  </si>
  <si>
    <t>-9 -</t>
  </si>
  <si>
    <t>- 10 -</t>
  </si>
  <si>
    <t>-11 -</t>
  </si>
  <si>
    <t>- 12 -</t>
  </si>
  <si>
    <t>-13 -</t>
  </si>
  <si>
    <t>- 14 -</t>
  </si>
  <si>
    <t xml:space="preserve">           -</t>
  </si>
  <si>
    <t xml:space="preserve">          -</t>
  </si>
  <si>
    <t xml:space="preserve">          Madagascar</t>
  </si>
  <si>
    <t xml:space="preserve">          South Africa</t>
  </si>
  <si>
    <t>Imports : value(c.i.f)</t>
  </si>
  <si>
    <t xml:space="preserve">Libyan Arab </t>
  </si>
  <si>
    <r>
      <t xml:space="preserve">2nd Qr </t>
    </r>
    <r>
      <rPr>
        <vertAlign val="superscript"/>
        <sz val="10"/>
        <rFont val="CG Times (W1)"/>
        <family val="0"/>
      </rPr>
      <t xml:space="preserve"> </t>
    </r>
  </si>
  <si>
    <t xml:space="preserve">2nd Qr  </t>
  </si>
  <si>
    <t>- 24 -</t>
  </si>
  <si>
    <t>- 25 -</t>
  </si>
  <si>
    <t>- 26 -</t>
  </si>
  <si>
    <t>- 27 -</t>
  </si>
  <si>
    <r>
      <t>2</t>
    </r>
    <r>
      <rPr>
        <sz val="10"/>
        <rFont val="Times New Roman"/>
        <family val="1"/>
      </rPr>
      <t xml:space="preserve"> Provisional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</si>
  <si>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</t>
    </r>
  </si>
  <si>
    <r>
      <t>1</t>
    </r>
    <r>
      <rPr>
        <sz val="10"/>
        <rFont val="CG Times (W1)"/>
        <family val="0"/>
      </rPr>
      <t xml:space="preserve">  Excluding Ship's  stores &amp; Bunkers     </t>
    </r>
  </si>
  <si>
    <r>
      <t>2</t>
    </r>
    <r>
      <rPr>
        <sz val="10"/>
        <rFont val="CG Times (W1)"/>
        <family val="0"/>
      </rPr>
      <t xml:space="preserve"> Provisional</t>
    </r>
  </si>
  <si>
    <t>Table 2 - Imports and exports of the Freeport Zone, 2005-2007</t>
  </si>
  <si>
    <t>Table 1 -  Summary of External Trade, 2005 - 2007</t>
  </si>
  <si>
    <r>
      <t>Table 3 -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2005 - 2007</t>
    </r>
  </si>
  <si>
    <r>
      <t>Table 3 (cont'd)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2005 - 2007</t>
    </r>
  </si>
  <si>
    <t>Table 4 - Domestic  exports of main commodities by section, 2005 - 2007</t>
  </si>
  <si>
    <r>
      <t xml:space="preserve">2007 </t>
    </r>
    <r>
      <rPr>
        <b/>
        <vertAlign val="superscript"/>
        <sz val="10"/>
        <rFont val="CG Times (W1)"/>
        <family val="0"/>
      </rPr>
      <t>2</t>
    </r>
  </si>
  <si>
    <t>Table 5 - Re-exports of main commodities by section, 2005 - 2007</t>
  </si>
  <si>
    <r>
      <t>Table 6 - Total exports</t>
    </r>
    <r>
      <rPr>
        <b/>
        <vertAlign val="superscript"/>
        <sz val="9"/>
        <rFont val="CG Times (W1)"/>
        <family val="0"/>
      </rPr>
      <t>1</t>
    </r>
    <r>
      <rPr>
        <b/>
        <sz val="14"/>
        <rFont val="CG Times (W1)"/>
        <family val="0"/>
      </rPr>
      <t xml:space="preserve"> by country of destination, 2005 - 2007</t>
    </r>
  </si>
  <si>
    <t>Table 8 - Re-exports by country of destination, 2005 - 2007</t>
  </si>
  <si>
    <t>Table 9 - Total imports of main commodities by section, 2005 - 2007</t>
  </si>
  <si>
    <t>Table 9 (cont'd) - Total imports of main commodities by section, 2005 - 2007</t>
  </si>
  <si>
    <t>Table 9 (cont'd) - Total imports of main commodities by section, 2005  - 2007</t>
  </si>
  <si>
    <t>Table 10 - Imports of selected commodities, 2005  - 2007</t>
  </si>
  <si>
    <t>Table 11 (Cont'd) - Imports by country of origin, 2005 - 2007</t>
  </si>
  <si>
    <t>Table 12 - Trade with African, Caribbean and Pacific (ACP) States, 2005 - 2007</t>
  </si>
  <si>
    <t>Table 12 (cont'd) - Trade with African, Caribbean and Pacific (ACP) States, 2005 - 2007</t>
  </si>
  <si>
    <t>Table 14 - Trade with SADC States, 2005 - 2007</t>
  </si>
  <si>
    <t xml:space="preserve">          Poland</t>
  </si>
  <si>
    <t xml:space="preserve">                 -.-</t>
  </si>
  <si>
    <t xml:space="preserve">                  -</t>
  </si>
  <si>
    <r>
      <t xml:space="preserve">2006 </t>
    </r>
    <r>
      <rPr>
        <b/>
        <vertAlign val="superscript"/>
        <sz val="10"/>
        <rFont val="Times New Roman"/>
        <family val="1"/>
      </rPr>
      <t>1</t>
    </r>
  </si>
  <si>
    <r>
      <t xml:space="preserve">2007 </t>
    </r>
    <r>
      <rPr>
        <b/>
        <vertAlign val="superscript"/>
        <sz val="10"/>
        <rFont val="Times New Roman"/>
        <family val="1"/>
      </rPr>
      <t>1</t>
    </r>
  </si>
  <si>
    <r>
      <t xml:space="preserve">2006 </t>
    </r>
    <r>
      <rPr>
        <b/>
        <vertAlign val="superscript"/>
        <sz val="10"/>
        <rFont val="CG Times"/>
        <family val="1"/>
      </rPr>
      <t>1</t>
    </r>
  </si>
  <si>
    <r>
      <t xml:space="preserve">2007 </t>
    </r>
    <r>
      <rPr>
        <b/>
        <vertAlign val="superscript"/>
        <sz val="10"/>
        <rFont val="CG Times"/>
        <family val="1"/>
      </rPr>
      <t>1</t>
    </r>
  </si>
  <si>
    <r>
      <t xml:space="preserve">2006 </t>
    </r>
    <r>
      <rPr>
        <b/>
        <vertAlign val="superscript"/>
        <sz val="10"/>
        <rFont val="CG Times (W1)"/>
        <family val="0"/>
      </rPr>
      <t>1</t>
    </r>
  </si>
  <si>
    <t>Table 4 (cont'd) - Domestic  exports of main commodities by section, 2005 - 2007</t>
  </si>
  <si>
    <r>
      <t xml:space="preserve">2007 </t>
    </r>
    <r>
      <rPr>
        <b/>
        <vertAlign val="superscript"/>
        <sz val="10"/>
        <rFont val="CG Times (W1)"/>
        <family val="0"/>
      </rPr>
      <t>1</t>
    </r>
  </si>
  <si>
    <t>Table 5 (cont'd) - Re-exports of main commodities by section, 2005 - 2007</t>
  </si>
  <si>
    <t>Table 7 - Domestic exports by country of destination, 2005 - 2007</t>
  </si>
  <si>
    <r>
      <t>1</t>
    </r>
    <r>
      <rPr>
        <sz val="10"/>
        <rFont val="CG Times (W1)"/>
        <family val="0"/>
      </rPr>
      <t xml:space="preserve"> Provisional</t>
    </r>
  </si>
  <si>
    <r>
      <t xml:space="preserve">Hong Kong  (S.A.R) </t>
    </r>
    <r>
      <rPr>
        <vertAlign val="superscript"/>
        <sz val="10"/>
        <rFont val="CG Times (W1)"/>
        <family val="0"/>
      </rPr>
      <t>2</t>
    </r>
  </si>
  <si>
    <r>
      <t>3</t>
    </r>
    <r>
      <rPr>
        <sz val="10"/>
        <rFont val="Times New Roman"/>
        <family val="1"/>
      </rPr>
      <t xml:space="preserve"> Special Administrative Region of China</t>
    </r>
  </si>
  <si>
    <r>
      <t>2</t>
    </r>
    <r>
      <rPr>
        <sz val="10"/>
        <rFont val="Times New Roman"/>
        <family val="1"/>
      </rPr>
      <t xml:space="preserve"> Special Administrative Region of China</t>
    </r>
  </si>
  <si>
    <r>
      <t xml:space="preserve">          Hong Kong  (S.A.R) </t>
    </r>
    <r>
      <rPr>
        <vertAlign val="superscript"/>
        <sz val="10"/>
        <rFont val="CG Times (W1)"/>
        <family val="0"/>
      </rPr>
      <t>2</t>
    </r>
  </si>
  <si>
    <t>Table 11 - Imports by country of origin, 2005 - 2007</t>
  </si>
  <si>
    <r>
      <t xml:space="preserve">2006 </t>
    </r>
    <r>
      <rPr>
        <b/>
        <vertAlign val="superscript"/>
        <sz val="9"/>
        <rFont val="CG Times"/>
        <family val="1"/>
      </rPr>
      <t>1</t>
    </r>
  </si>
  <si>
    <r>
      <t xml:space="preserve">2006 </t>
    </r>
    <r>
      <rPr>
        <b/>
        <vertAlign val="superscript"/>
        <sz val="9"/>
        <rFont val="Times New Roman"/>
        <family val="1"/>
      </rPr>
      <t>1</t>
    </r>
  </si>
  <si>
    <r>
      <t xml:space="preserve">2007 </t>
    </r>
    <r>
      <rPr>
        <b/>
        <vertAlign val="superscript"/>
        <sz val="9"/>
        <rFont val="Times New Roman"/>
        <family val="1"/>
      </rPr>
      <t>1</t>
    </r>
  </si>
  <si>
    <r>
      <t>Exports</t>
    </r>
    <r>
      <rPr>
        <vertAlign val="superscript"/>
        <sz val="9"/>
        <rFont val="CG Times"/>
        <family val="1"/>
      </rPr>
      <t>2</t>
    </r>
    <r>
      <rPr>
        <sz val="9"/>
        <rFont val="CG Times"/>
        <family val="1"/>
      </rPr>
      <t xml:space="preserve"> : value(f.o.b)</t>
    </r>
  </si>
  <si>
    <r>
      <t>1</t>
    </r>
    <r>
      <rPr>
        <sz val="9"/>
        <rFont val="Times New Roman"/>
        <family val="1"/>
      </rPr>
      <t xml:space="preserve"> Provisional</t>
    </r>
  </si>
  <si>
    <r>
      <t>2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</t>
    </r>
  </si>
  <si>
    <r>
      <t xml:space="preserve">2007 </t>
    </r>
    <r>
      <rPr>
        <b/>
        <vertAlign val="superscript"/>
        <sz val="9"/>
        <rFont val="CG Times"/>
        <family val="1"/>
      </rPr>
      <t>1</t>
    </r>
  </si>
  <si>
    <r>
      <t xml:space="preserve">Exports </t>
    </r>
    <r>
      <rPr>
        <vertAlign val="superscript"/>
        <sz val="9"/>
        <rFont val="CG Times"/>
        <family val="1"/>
      </rPr>
      <t>2</t>
    </r>
    <r>
      <rPr>
        <sz val="9"/>
        <rFont val="CG Times"/>
        <family val="1"/>
      </rPr>
      <t xml:space="preserve"> : value(f.o.b)</t>
    </r>
  </si>
  <si>
    <r>
      <t xml:space="preserve">2006 </t>
    </r>
    <r>
      <rPr>
        <b/>
        <vertAlign val="superscript"/>
        <sz val="10"/>
        <rFont val="CG Times"/>
        <family val="0"/>
      </rPr>
      <t>1</t>
    </r>
  </si>
  <si>
    <r>
      <t xml:space="preserve">Exports </t>
    </r>
    <r>
      <rPr>
        <vertAlign val="superscript"/>
        <sz val="10"/>
        <rFont val="CG Times"/>
        <family val="0"/>
      </rPr>
      <t>2</t>
    </r>
    <r>
      <rPr>
        <sz val="10"/>
        <rFont val="CG Times"/>
        <family val="0"/>
      </rPr>
      <t xml:space="preserve"> : value(f.o.b)</t>
    </r>
  </si>
  <si>
    <r>
      <t xml:space="preserve">  1</t>
    </r>
    <r>
      <rPr>
        <sz val="10"/>
        <rFont val="Times New Roman"/>
        <family val="1"/>
      </rPr>
      <t xml:space="preserve"> Provisional              </t>
    </r>
  </si>
  <si>
    <t xml:space="preserve">                 ( Formerly EPZ Enterprises )</t>
  </si>
  <si>
    <r>
      <t xml:space="preserve">  1 </t>
    </r>
    <r>
      <rPr>
        <sz val="10"/>
        <rFont val="Times New Roman"/>
        <family val="1"/>
      </rPr>
      <t>Provisional</t>
    </r>
  </si>
  <si>
    <t xml:space="preserve">  Source : Customs Department</t>
  </si>
  <si>
    <t xml:space="preserve">                 -</t>
  </si>
  <si>
    <t xml:space="preserve">                   -</t>
  </si>
  <si>
    <r>
      <t xml:space="preserve"> 1</t>
    </r>
    <r>
      <rPr>
        <sz val="10"/>
        <rFont val="Times New Roman"/>
        <family val="1"/>
      </rPr>
      <t xml:space="preserve"> Provisional</t>
    </r>
  </si>
  <si>
    <t xml:space="preserve">  Value (f.o.b.) : Million Rupees</t>
  </si>
  <si>
    <t xml:space="preserve">  9 - Commodities &amp; transactions not elsewhere classified</t>
  </si>
  <si>
    <r>
      <t xml:space="preserve">  1</t>
    </r>
    <r>
      <rPr>
        <sz val="10"/>
        <rFont val="Times New Roman"/>
        <family val="1"/>
      </rPr>
      <t xml:space="preserve"> Provisional</t>
    </r>
  </si>
  <si>
    <t xml:space="preserve">  9 - Commodities &amp; transactions not elsewhere classified </t>
  </si>
  <si>
    <r>
      <t xml:space="preserve">Hong Kong  (S.A.R) </t>
    </r>
    <r>
      <rPr>
        <vertAlign val="superscript"/>
        <sz val="10"/>
        <rFont val="CG Times (W1)"/>
        <family val="1"/>
      </rPr>
      <t>3</t>
    </r>
  </si>
  <si>
    <r>
      <t xml:space="preserve">  1</t>
    </r>
    <r>
      <rPr>
        <sz val="10"/>
        <rFont val="CG Times (W1)"/>
        <family val="0"/>
      </rPr>
      <t xml:space="preserve"> Provisional</t>
    </r>
  </si>
  <si>
    <r>
      <t xml:space="preserve">  2</t>
    </r>
    <r>
      <rPr>
        <sz val="10"/>
        <rFont val="Times New Roman"/>
        <family val="1"/>
      </rPr>
      <t xml:space="preserve"> Special Administrative Region of China</t>
    </r>
  </si>
  <si>
    <r>
      <t xml:space="preserve">  1</t>
    </r>
    <r>
      <rPr>
        <sz val="9"/>
        <rFont val="Times New Roman"/>
        <family val="1"/>
      </rPr>
      <t xml:space="preserve"> Provisional</t>
    </r>
  </si>
  <si>
    <t>Table 13 - Trade with COMESA States, 2005-2007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</si>
</sst>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#,##0\ \ "/>
    <numFmt numFmtId="166" formatCode="#,##0\ "/>
    <numFmt numFmtId="167" formatCode="#,##0\ \ \ \ \ "/>
    <numFmt numFmtId="168" formatCode="#,##0\ \ \ \ "/>
    <numFmt numFmtId="169" formatCode="\ \ \ \ \ \ \ \ \ \ General"/>
    <numFmt numFmtId="170" formatCode="0.0"/>
    <numFmt numFmtId="171" formatCode="\-\ \ \ \ "/>
    <numFmt numFmtId="172" formatCode="\ \ \ \ \ \ \ \-\ \ \ \ "/>
    <numFmt numFmtId="173" formatCode="#,##0\ \ \ \ \ \ "/>
    <numFmt numFmtId="174" formatCode="\ \ \ \ \ \ \ \-\ \ "/>
    <numFmt numFmtId="175" formatCode="\ \ \ \ \ \ \ \ \ \-\ \ "/>
    <numFmt numFmtId="176" formatCode="\ \ \ \ \ \ \ \-\ \ \ \ \ \ "/>
    <numFmt numFmtId="177" formatCode="\ \ \ \ \ \ \ \-\ \ \ \ \ \ \ "/>
    <numFmt numFmtId="178" formatCode="\ \ \ \ \ \ \-\ \ "/>
    <numFmt numFmtId="179" formatCode="\ \ \ \ \ \ \ \ \-\ \ "/>
    <numFmt numFmtId="180" formatCode="\ \ \ \ \ \ \ \ \ \-\ \ \ \ "/>
    <numFmt numFmtId="181" formatCode="\ \ \ \ \ \ \-\ \ \ \ "/>
    <numFmt numFmtId="182" formatCode="\ \ \ \ \ \ \ \-\ \ \ "/>
    <numFmt numFmtId="183" formatCode="#,##0\ \ \ \ \ \ \ "/>
  </numFmts>
  <fonts count="5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CG Times (W1)"/>
      <family val="0"/>
    </font>
    <font>
      <sz val="10"/>
      <name val="CG Times (W1)"/>
      <family val="0"/>
    </font>
    <font>
      <b/>
      <sz val="14"/>
      <name val="CG Times (W1)"/>
      <family val="0"/>
    </font>
    <font>
      <b/>
      <sz val="10"/>
      <name val="CG Times (W1)"/>
      <family val="0"/>
    </font>
    <font>
      <b/>
      <sz val="10"/>
      <name val="CG Times"/>
      <family val="1"/>
    </font>
    <font>
      <sz val="10"/>
      <name val="MS Sans Serif"/>
      <family val="0"/>
    </font>
    <font>
      <b/>
      <u val="single"/>
      <sz val="10"/>
      <name val="CG Times (W1)"/>
      <family val="0"/>
    </font>
    <font>
      <i/>
      <sz val="10"/>
      <name val="CG Times (W1)"/>
      <family val="0"/>
    </font>
    <font>
      <b/>
      <sz val="14"/>
      <name val="CG Times"/>
      <family val="1"/>
    </font>
    <font>
      <sz val="10"/>
      <name val="CG Times"/>
      <family val="1"/>
    </font>
    <font>
      <u val="single"/>
      <sz val="10"/>
      <name val="CG Times (W1)"/>
      <family val="0"/>
    </font>
    <font>
      <b/>
      <i/>
      <sz val="10"/>
      <name val="CG Times (W1)"/>
      <family val="0"/>
    </font>
    <font>
      <i/>
      <sz val="10"/>
      <name val="CG Times"/>
      <family val="1"/>
    </font>
    <font>
      <b/>
      <sz val="9"/>
      <name val="CG Times (W1)"/>
      <family val="0"/>
    </font>
    <font>
      <sz val="9"/>
      <name val="CG Times"/>
      <family val="1"/>
    </font>
    <font>
      <vertAlign val="superscript"/>
      <sz val="10"/>
      <name val="CG Times (W1)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G Times (WN)"/>
      <family val="0"/>
    </font>
    <font>
      <vertAlign val="superscript"/>
      <sz val="10"/>
      <name val="CG Times"/>
      <family val="1"/>
    </font>
    <font>
      <vertAlign val="superscript"/>
      <sz val="9"/>
      <name val="CG Times"/>
      <family val="1"/>
    </font>
    <font>
      <b/>
      <vertAlign val="superscript"/>
      <sz val="10"/>
      <name val="CG Times (W1)"/>
      <family val="0"/>
    </font>
    <font>
      <i/>
      <sz val="10"/>
      <name val="Times New Roman"/>
      <family val="1"/>
    </font>
    <font>
      <sz val="14"/>
      <name val="CG Times (W1)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9"/>
      <name val="CG Times (W1)"/>
      <family val="0"/>
    </font>
    <font>
      <vertAlign val="superscript"/>
      <sz val="9"/>
      <name val="CG Times (W1)"/>
      <family val="0"/>
    </font>
    <font>
      <sz val="9.5"/>
      <name val="CG Times"/>
      <family val="1"/>
    </font>
    <font>
      <b/>
      <u val="single"/>
      <sz val="10"/>
      <name val="CG Times"/>
      <family val="1"/>
    </font>
    <font>
      <b/>
      <vertAlign val="superscript"/>
      <sz val="10"/>
      <name val="CG Times"/>
      <family val="1"/>
    </font>
    <font>
      <b/>
      <vertAlign val="superscript"/>
      <sz val="9"/>
      <name val="CG Times (W1)"/>
      <family val="0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CG Times (W1)"/>
      <family val="0"/>
    </font>
    <font>
      <i/>
      <sz val="9"/>
      <name val="CG Times"/>
      <family val="1"/>
    </font>
    <font>
      <b/>
      <i/>
      <sz val="9"/>
      <name val="CG Times"/>
      <family val="1"/>
    </font>
    <font>
      <b/>
      <sz val="9"/>
      <name val="CG Times"/>
      <family val="1"/>
    </font>
    <font>
      <b/>
      <vertAlign val="superscript"/>
      <sz val="9"/>
      <name val="CG Times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Helv"/>
      <family val="0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13" fillId="0" borderId="0" xfId="0" applyFont="1" applyAlignment="1">
      <alignment/>
    </xf>
    <xf numFmtId="0" fontId="5" fillId="0" borderId="9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1" fillId="0" borderId="1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14" fillId="0" borderId="3" xfId="0" applyFont="1" applyBorder="1" applyAlignment="1">
      <alignment/>
    </xf>
    <xf numFmtId="0" fontId="14" fillId="0" borderId="5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 quotePrefix="1">
      <alignment horizontal="left"/>
    </xf>
    <xf numFmtId="0" fontId="5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1" fillId="0" borderId="10" xfId="0" applyNumberFormat="1" applyFont="1" applyBorder="1" applyAlignment="1">
      <alignment/>
    </xf>
    <xf numFmtId="0" fontId="5" fillId="0" borderId="1" xfId="0" applyFont="1" applyBorder="1" applyAlignment="1" quotePrefix="1">
      <alignment/>
    </xf>
    <xf numFmtId="0" fontId="5" fillId="0" borderId="1" xfId="0" applyFont="1" applyBorder="1" applyAlignment="1" quotePrefix="1">
      <alignment/>
    </xf>
    <xf numFmtId="0" fontId="7" fillId="0" borderId="11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5" fillId="0" borderId="0" xfId="0" applyFont="1" applyAlignment="1">
      <alignment/>
    </xf>
    <xf numFmtId="165" fontId="15" fillId="0" borderId="10" xfId="0" applyNumberFormat="1" applyFont="1" applyBorder="1" applyAlignment="1">
      <alignment/>
    </xf>
    <xf numFmtId="170" fontId="5" fillId="0" borderId="1" xfId="0" applyNumberFormat="1" applyFont="1" applyBorder="1" applyAlignment="1" quotePrefix="1">
      <alignment/>
    </xf>
    <xf numFmtId="2" fontId="5" fillId="0" borderId="1" xfId="0" applyNumberFormat="1" applyFont="1" applyBorder="1" applyAlignment="1">
      <alignment/>
    </xf>
    <xf numFmtId="170" fontId="5" fillId="0" borderId="1" xfId="0" applyNumberFormat="1" applyFont="1" applyBorder="1" applyAlignment="1">
      <alignment/>
    </xf>
    <xf numFmtId="169" fontId="5" fillId="0" borderId="2" xfId="0" applyNumberFormat="1" applyFont="1" applyBorder="1" applyAlignment="1">
      <alignment/>
    </xf>
    <xf numFmtId="166" fontId="5" fillId="0" borderId="5" xfId="0" applyNumberFormat="1" applyFont="1" applyBorder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5" fontId="7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1" fillId="0" borderId="2" xfId="0" applyFont="1" applyBorder="1" applyAlignment="1">
      <alignment/>
    </xf>
    <xf numFmtId="0" fontId="2" fillId="0" borderId="0" xfId="0" applyFont="1" applyAlignment="1">
      <alignment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/>
    </xf>
    <xf numFmtId="0" fontId="25" fillId="0" borderId="0" xfId="0" applyFont="1" applyAlignment="1">
      <alignment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166" fontId="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8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textRotation="180"/>
    </xf>
    <xf numFmtId="3" fontId="2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26" fillId="0" borderId="0" xfId="0" applyNumberFormat="1" applyFont="1" applyAlignment="1">
      <alignment/>
    </xf>
    <xf numFmtId="165" fontId="7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5" fontId="7" fillId="0" borderId="12" xfId="0" applyNumberFormat="1" applyFont="1" applyBorder="1" applyAlignment="1">
      <alignment vertical="center"/>
    </xf>
    <xf numFmtId="0" fontId="3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3" fillId="0" borderId="0" xfId="0" applyFont="1" applyAlignment="1" quotePrefix="1">
      <alignment horizontal="left"/>
    </xf>
    <xf numFmtId="165" fontId="5" fillId="0" borderId="2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/>
    </xf>
    <xf numFmtId="165" fontId="29" fillId="0" borderId="2" xfId="0" applyNumberFormat="1" applyFont="1" applyBorder="1" applyAlignment="1" quotePrefix="1">
      <alignment/>
    </xf>
    <xf numFmtId="0" fontId="15" fillId="0" borderId="4" xfId="0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/>
    </xf>
    <xf numFmtId="165" fontId="15" fillId="0" borderId="2" xfId="0" applyNumberFormat="1" applyFont="1" applyBorder="1" applyAlignment="1">
      <alignment/>
    </xf>
    <xf numFmtId="165" fontId="7" fillId="0" borderId="2" xfId="0" applyNumberFormat="1" applyFont="1" applyBorder="1" applyAlignment="1" quotePrefix="1">
      <alignment vertical="center"/>
    </xf>
    <xf numFmtId="165" fontId="15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168" fontId="21" fillId="0" borderId="2" xfId="0" applyNumberFormat="1" applyFont="1" applyBorder="1" applyAlignment="1" quotePrefix="1">
      <alignment/>
    </xf>
    <xf numFmtId="0" fontId="7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5" xfId="0" applyFont="1" applyBorder="1" applyAlignment="1">
      <alignment/>
    </xf>
    <xf numFmtId="0" fontId="20" fillId="0" borderId="13" xfId="0" applyFont="1" applyBorder="1" applyAlignment="1">
      <alignment horizontal="center" vertical="center" wrapText="1"/>
    </xf>
    <xf numFmtId="167" fontId="13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13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0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3" fillId="0" borderId="6" xfId="0" applyFont="1" applyBorder="1" applyAlignment="1">
      <alignment/>
    </xf>
    <xf numFmtId="0" fontId="37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6" fillId="0" borderId="2" xfId="0" applyFont="1" applyBorder="1" applyAlignment="1">
      <alignment/>
    </xf>
    <xf numFmtId="0" fontId="16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vertical="center" wrapText="1"/>
    </xf>
    <xf numFmtId="166" fontId="13" fillId="0" borderId="5" xfId="0" applyNumberFormat="1" applyFont="1" applyBorder="1" applyAlignment="1">
      <alignment/>
    </xf>
    <xf numFmtId="165" fontId="8" fillId="0" borderId="4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168" fontId="13" fillId="0" borderId="4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12" xfId="0" applyFont="1" applyBorder="1" applyAlignment="1">
      <alignment/>
    </xf>
    <xf numFmtId="0" fontId="20" fillId="0" borderId="1" xfId="0" applyFont="1" applyBorder="1" applyAlignment="1">
      <alignment/>
    </xf>
    <xf numFmtId="0" fontId="21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14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0" fillId="0" borderId="3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vertical="center"/>
    </xf>
    <xf numFmtId="165" fontId="7" fillId="0" borderId="9" xfId="0" applyNumberFormat="1" applyFont="1" applyBorder="1" applyAlignment="1">
      <alignment vertical="center"/>
    </xf>
    <xf numFmtId="168" fontId="21" fillId="0" borderId="10" xfId="0" applyNumberFormat="1" applyFont="1" applyBorder="1" applyAlignment="1" quotePrefix="1">
      <alignment/>
    </xf>
    <xf numFmtId="165" fontId="8" fillId="0" borderId="10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165" fontId="15" fillId="0" borderId="5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3" fontId="13" fillId="0" borderId="0" xfId="0" applyNumberFormat="1" applyFont="1" applyAlignment="1">
      <alignment horizontal="right"/>
    </xf>
    <xf numFmtId="0" fontId="42" fillId="0" borderId="10" xfId="0" applyFont="1" applyBorder="1" applyAlignment="1">
      <alignment/>
    </xf>
    <xf numFmtId="168" fontId="13" fillId="0" borderId="0" xfId="0" applyNumberFormat="1" applyFont="1" applyBorder="1" applyAlignment="1">
      <alignment/>
    </xf>
    <xf numFmtId="0" fontId="18" fillId="0" borderId="0" xfId="0" applyFont="1" applyAlignment="1" quotePrefix="1">
      <alignment horizontal="center" vertical="center" textRotation="180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6" fontId="13" fillId="0" borderId="0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5" fillId="0" borderId="5" xfId="0" applyFont="1" applyBorder="1" applyAlignment="1">
      <alignment/>
    </xf>
    <xf numFmtId="165" fontId="5" fillId="0" borderId="10" xfId="0" applyNumberFormat="1" applyFont="1" applyBorder="1" applyAlignment="1">
      <alignment vertical="center"/>
    </xf>
    <xf numFmtId="165" fontId="13" fillId="0" borderId="10" xfId="0" applyNumberFormat="1" applyFont="1" applyBorder="1" applyAlignment="1">
      <alignment vertical="center"/>
    </xf>
    <xf numFmtId="0" fontId="11" fillId="0" borderId="12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168" fontId="8" fillId="0" borderId="4" xfId="0" applyNumberFormat="1" applyFont="1" applyBorder="1" applyAlignment="1">
      <alignment/>
    </xf>
    <xf numFmtId="167" fontId="7" fillId="0" borderId="10" xfId="0" applyNumberFormat="1" applyFont="1" applyBorder="1" applyAlignment="1">
      <alignment vertical="center"/>
    </xf>
    <xf numFmtId="167" fontId="7" fillId="0" borderId="2" xfId="0" applyNumberFormat="1" applyFont="1" applyBorder="1" applyAlignment="1">
      <alignment vertical="center"/>
    </xf>
    <xf numFmtId="167" fontId="11" fillId="0" borderId="10" xfId="0" applyNumberFormat="1" applyFont="1" applyBorder="1" applyAlignment="1">
      <alignment/>
    </xf>
    <xf numFmtId="167" fontId="11" fillId="0" borderId="10" xfId="0" applyNumberFormat="1" applyFont="1" applyBorder="1" applyAlignment="1">
      <alignment/>
    </xf>
    <xf numFmtId="167" fontId="11" fillId="0" borderId="2" xfId="0" applyNumberFormat="1" applyFont="1" applyBorder="1" applyAlignment="1">
      <alignment vertical="center"/>
    </xf>
    <xf numFmtId="167" fontId="11" fillId="0" borderId="10" xfId="0" applyNumberFormat="1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167" fontId="7" fillId="0" borderId="10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167" fontId="5" fillId="0" borderId="5" xfId="0" applyNumberFormat="1" applyFont="1" applyBorder="1" applyAlignment="1">
      <alignment/>
    </xf>
    <xf numFmtId="167" fontId="7" fillId="0" borderId="4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167" fontId="16" fillId="0" borderId="10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167" fontId="11" fillId="0" borderId="2" xfId="0" applyNumberFormat="1" applyFont="1" applyBorder="1" applyAlignment="1">
      <alignment/>
    </xf>
    <xf numFmtId="167" fontId="16" fillId="0" borderId="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167" fontId="13" fillId="0" borderId="2" xfId="0" applyNumberFormat="1" applyFont="1" applyBorder="1" applyAlignment="1">
      <alignment/>
    </xf>
    <xf numFmtId="167" fontId="11" fillId="0" borderId="10" xfId="0" applyNumberFormat="1" applyFont="1" applyBorder="1" applyAlignment="1" quotePrefix="1">
      <alignment/>
    </xf>
    <xf numFmtId="0" fontId="13" fillId="0" borderId="0" xfId="0" applyFont="1" applyAlignment="1" quotePrefix="1">
      <alignment/>
    </xf>
    <xf numFmtId="3" fontId="10" fillId="0" borderId="10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11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7" fillId="0" borderId="4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5" fillId="0" borderId="5" xfId="0" applyFont="1" applyBorder="1" applyAlignment="1">
      <alignment/>
    </xf>
    <xf numFmtId="165" fontId="7" fillId="0" borderId="4" xfId="0" applyNumberFormat="1" applyFont="1" applyBorder="1" applyAlignment="1">
      <alignment vertical="center"/>
    </xf>
    <xf numFmtId="0" fontId="11" fillId="0" borderId="9" xfId="0" applyFont="1" applyBorder="1" applyAlignment="1">
      <alignment/>
    </xf>
    <xf numFmtId="0" fontId="5" fillId="0" borderId="13" xfId="0" applyFont="1" applyBorder="1" applyAlignment="1">
      <alignment horizontal="center"/>
    </xf>
    <xf numFmtId="166" fontId="43" fillId="0" borderId="2" xfId="0" applyNumberFormat="1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168" fontId="7" fillId="0" borderId="2" xfId="0" applyNumberFormat="1" applyFont="1" applyBorder="1" applyAlignment="1">
      <alignment/>
    </xf>
    <xf numFmtId="168" fontId="7" fillId="0" borderId="10" xfId="0" applyNumberFormat="1" applyFont="1" applyBorder="1" applyAlignment="1">
      <alignment/>
    </xf>
    <xf numFmtId="168" fontId="11" fillId="0" borderId="2" xfId="0" applyNumberFormat="1" applyFont="1" applyBorder="1" applyAlignment="1">
      <alignment/>
    </xf>
    <xf numFmtId="168" fontId="11" fillId="0" borderId="10" xfId="0" applyNumberFormat="1" applyFont="1" applyBorder="1" applyAlignment="1">
      <alignment/>
    </xf>
    <xf numFmtId="168" fontId="11" fillId="0" borderId="4" xfId="0" applyNumberFormat="1" applyFont="1" applyBorder="1" applyAlignment="1">
      <alignment/>
    </xf>
    <xf numFmtId="172" fontId="11" fillId="0" borderId="2" xfId="0" applyNumberFormat="1" applyFont="1" applyBorder="1" applyAlignment="1">
      <alignment/>
    </xf>
    <xf numFmtId="168" fontId="11" fillId="0" borderId="5" xfId="0" applyNumberFormat="1" applyFont="1" applyBorder="1" applyAlignment="1">
      <alignment/>
    </xf>
    <xf numFmtId="168" fontId="15" fillId="0" borderId="4" xfId="0" applyNumberFormat="1" applyFont="1" applyBorder="1" applyAlignment="1">
      <alignment/>
    </xf>
    <xf numFmtId="165" fontId="10" fillId="0" borderId="10" xfId="0" applyNumberFormat="1" applyFont="1" applyBorder="1" applyAlignment="1">
      <alignment vertical="center"/>
    </xf>
    <xf numFmtId="165" fontId="21" fillId="0" borderId="2" xfId="0" applyNumberFormat="1" applyFont="1" applyBorder="1" applyAlignment="1" quotePrefix="1">
      <alignment/>
    </xf>
    <xf numFmtId="3" fontId="45" fillId="0" borderId="2" xfId="0" applyNumberFormat="1" applyFont="1" applyBorder="1" applyAlignment="1">
      <alignment horizontal="center"/>
    </xf>
    <xf numFmtId="3" fontId="18" fillId="0" borderId="2" xfId="0" applyNumberFormat="1" applyFont="1" applyBorder="1" applyAlignment="1">
      <alignment/>
    </xf>
    <xf numFmtId="172" fontId="43" fillId="0" borderId="10" xfId="0" applyNumberFormat="1" applyFont="1" applyBorder="1" applyAlignment="1">
      <alignment/>
    </xf>
    <xf numFmtId="172" fontId="43" fillId="0" borderId="2" xfId="0" applyNumberFormat="1" applyFont="1" applyBorder="1" applyAlignment="1">
      <alignment/>
    </xf>
    <xf numFmtId="166" fontId="43" fillId="0" borderId="2" xfId="0" applyNumberFormat="1" applyFont="1" applyBorder="1" applyAlignment="1">
      <alignment/>
    </xf>
    <xf numFmtId="3" fontId="18" fillId="0" borderId="4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49" fillId="0" borderId="0" xfId="0" applyFont="1" applyAlignment="1">
      <alignment/>
    </xf>
    <xf numFmtId="166" fontId="44" fillId="0" borderId="0" xfId="0" applyNumberFormat="1" applyFont="1" applyBorder="1" applyAlignment="1">
      <alignment/>
    </xf>
    <xf numFmtId="168" fontId="20" fillId="0" borderId="0" xfId="0" applyNumberFormat="1" applyFont="1" applyAlignment="1">
      <alignment/>
    </xf>
    <xf numFmtId="165" fontId="13" fillId="0" borderId="10" xfId="0" applyNumberFormat="1" applyFont="1" applyBorder="1" applyAlignment="1">
      <alignment/>
    </xf>
    <xf numFmtId="0" fontId="13" fillId="0" borderId="3" xfId="0" applyFont="1" applyBorder="1" applyAlignment="1">
      <alignment horizontal="center" vertical="center"/>
    </xf>
    <xf numFmtId="165" fontId="13" fillId="0" borderId="2" xfId="0" applyNumberFormat="1" applyFont="1" applyBorder="1" applyAlignment="1">
      <alignment/>
    </xf>
    <xf numFmtId="165" fontId="8" fillId="0" borderId="2" xfId="0" applyNumberFormat="1" applyFont="1" applyBorder="1" applyAlignment="1">
      <alignment/>
    </xf>
    <xf numFmtId="165" fontId="13" fillId="0" borderId="4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78" fontId="11" fillId="0" borderId="10" xfId="0" applyNumberFormat="1" applyFont="1" applyBorder="1" applyAlignment="1">
      <alignment/>
    </xf>
    <xf numFmtId="165" fontId="7" fillId="0" borderId="10" xfId="0" applyNumberFormat="1" applyFont="1" applyBorder="1" applyAlignment="1" quotePrefix="1">
      <alignment/>
    </xf>
    <xf numFmtId="166" fontId="11" fillId="0" borderId="5" xfId="0" applyNumberFormat="1" applyFont="1" applyBorder="1" applyAlignment="1">
      <alignment/>
    </xf>
    <xf numFmtId="165" fontId="11" fillId="0" borderId="2" xfId="0" applyNumberFormat="1" applyFont="1" applyBorder="1" applyAlignment="1">
      <alignment/>
    </xf>
    <xf numFmtId="178" fontId="11" fillId="0" borderId="2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165" fontId="11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right"/>
    </xf>
    <xf numFmtId="0" fontId="13" fillId="0" borderId="0" xfId="0" applyFont="1" applyAlignment="1" quotePrefix="1">
      <alignment horizontal="center" vertical="center" textRotation="180"/>
    </xf>
    <xf numFmtId="165" fontId="13" fillId="0" borderId="4" xfId="0" applyNumberFormat="1" applyFont="1" applyBorder="1" applyAlignment="1">
      <alignment/>
    </xf>
    <xf numFmtId="165" fontId="11" fillId="0" borderId="2" xfId="0" applyNumberFormat="1" applyFont="1" applyBorder="1" applyAlignment="1" quotePrefix="1">
      <alignment/>
    </xf>
    <xf numFmtId="165" fontId="16" fillId="0" borderId="2" xfId="0" applyNumberFormat="1" applyFont="1" applyBorder="1" applyAlignment="1">
      <alignment/>
    </xf>
    <xf numFmtId="165" fontId="11" fillId="0" borderId="10" xfId="0" applyNumberFormat="1" applyFont="1" applyFill="1" applyBorder="1" applyAlignment="1">
      <alignment/>
    </xf>
    <xf numFmtId="166" fontId="11" fillId="0" borderId="5" xfId="0" applyNumberFormat="1" applyFont="1" applyBorder="1" applyAlignment="1">
      <alignment/>
    </xf>
    <xf numFmtId="172" fontId="5" fillId="0" borderId="2" xfId="0" applyNumberFormat="1" applyFont="1" applyBorder="1" applyAlignment="1" quotePrefix="1">
      <alignment/>
    </xf>
    <xf numFmtId="165" fontId="5" fillId="0" borderId="4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181" fontId="43" fillId="0" borderId="2" xfId="0" applyNumberFormat="1" applyFont="1" applyBorder="1" applyAlignment="1" quotePrefix="1">
      <alignment horizontal="center"/>
    </xf>
    <xf numFmtId="165" fontId="43" fillId="0" borderId="10" xfId="0" applyNumberFormat="1" applyFont="1" applyBorder="1" applyAlignment="1" quotePrefix="1">
      <alignment/>
    </xf>
    <xf numFmtId="165" fontId="43" fillId="0" borderId="2" xfId="0" applyNumberFormat="1" applyFont="1" applyBorder="1" applyAlignment="1" quotePrefix="1">
      <alignment/>
    </xf>
    <xf numFmtId="165" fontId="43" fillId="0" borderId="10" xfId="0" applyNumberFormat="1" applyFont="1" applyBorder="1" applyAlignment="1">
      <alignment/>
    </xf>
    <xf numFmtId="165" fontId="43" fillId="0" borderId="2" xfId="0" applyNumberFormat="1" applyFont="1" applyBorder="1" applyAlignment="1">
      <alignment/>
    </xf>
    <xf numFmtId="165" fontId="43" fillId="0" borderId="2" xfId="0" applyNumberFormat="1" applyFont="1" applyBorder="1" applyAlignment="1">
      <alignment/>
    </xf>
    <xf numFmtId="165" fontId="43" fillId="0" borderId="4" xfId="0" applyNumberFormat="1" applyFont="1" applyBorder="1" applyAlignment="1">
      <alignment/>
    </xf>
    <xf numFmtId="165" fontId="13" fillId="0" borderId="0" xfId="0" applyNumberFormat="1" applyFont="1" applyAlignment="1">
      <alignment/>
    </xf>
    <xf numFmtId="165" fontId="13" fillId="0" borderId="0" xfId="0" applyNumberFormat="1" applyFont="1" applyBorder="1" applyAlignment="1">
      <alignment/>
    </xf>
    <xf numFmtId="165" fontId="16" fillId="0" borderId="10" xfId="0" applyNumberFormat="1" applyFont="1" applyBorder="1" applyAlignment="1">
      <alignment/>
    </xf>
    <xf numFmtId="165" fontId="11" fillId="0" borderId="5" xfId="0" applyNumberFormat="1" applyFont="1" applyBorder="1" applyAlignment="1">
      <alignment/>
    </xf>
    <xf numFmtId="165" fontId="11" fillId="0" borderId="5" xfId="0" applyNumberFormat="1" applyFont="1" applyBorder="1" applyAlignment="1">
      <alignment/>
    </xf>
    <xf numFmtId="165" fontId="16" fillId="0" borderId="10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 vertical="center"/>
    </xf>
    <xf numFmtId="165" fontId="11" fillId="0" borderId="10" xfId="0" applyNumberFormat="1" applyFont="1" applyBorder="1" applyAlignment="1">
      <alignment vertical="center"/>
    </xf>
    <xf numFmtId="165" fontId="16" fillId="0" borderId="2" xfId="0" applyNumberFormat="1" applyFont="1" applyBorder="1" applyAlignment="1">
      <alignment vertical="center"/>
    </xf>
    <xf numFmtId="165" fontId="8" fillId="0" borderId="10" xfId="0" applyNumberFormat="1" applyFont="1" applyBorder="1" applyAlignment="1">
      <alignment/>
    </xf>
    <xf numFmtId="165" fontId="8" fillId="0" borderId="2" xfId="0" applyNumberFormat="1" applyFont="1" applyBorder="1" applyAlignment="1">
      <alignment/>
    </xf>
    <xf numFmtId="165" fontId="8" fillId="0" borderId="2" xfId="0" applyNumberFormat="1" applyFont="1" applyBorder="1" applyAlignment="1">
      <alignment vertical="center"/>
    </xf>
    <xf numFmtId="165" fontId="10" fillId="0" borderId="1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/>
    </xf>
    <xf numFmtId="165" fontId="43" fillId="0" borderId="0" xfId="0" applyNumberFormat="1" applyFont="1" applyBorder="1" applyAlignment="1">
      <alignment/>
    </xf>
    <xf numFmtId="166" fontId="43" fillId="0" borderId="0" xfId="0" applyNumberFormat="1" applyFont="1" applyBorder="1" applyAlignment="1">
      <alignment/>
    </xf>
    <xf numFmtId="166" fontId="44" fillId="0" borderId="0" xfId="0" applyNumberFormat="1" applyFont="1" applyBorder="1" applyAlignment="1">
      <alignment/>
    </xf>
    <xf numFmtId="0" fontId="20" fillId="0" borderId="0" xfId="0" applyFont="1" applyBorder="1" applyAlignment="1" quotePrefix="1">
      <alignment horizontal="center" vertical="center" textRotation="180"/>
    </xf>
    <xf numFmtId="0" fontId="8" fillId="0" borderId="12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 horizontal="center" vertical="center" textRotation="18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8" fillId="0" borderId="0" xfId="0" applyNumberFormat="1" applyFont="1" applyBorder="1" applyAlignment="1" quotePrefix="1">
      <alignment/>
    </xf>
    <xf numFmtId="3" fontId="31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5" fontId="21" fillId="0" borderId="12" xfId="0" applyNumberFormat="1" applyFont="1" applyBorder="1" applyAlignment="1">
      <alignment vertical="center"/>
    </xf>
    <xf numFmtId="165" fontId="21" fillId="0" borderId="9" xfId="0" applyNumberFormat="1" applyFont="1" applyBorder="1" applyAlignment="1">
      <alignment vertical="center"/>
    </xf>
    <xf numFmtId="165" fontId="50" fillId="0" borderId="2" xfId="0" applyNumberFormat="1" applyFont="1" applyBorder="1" applyAlignment="1">
      <alignment vertical="center"/>
    </xf>
    <xf numFmtId="165" fontId="50" fillId="0" borderId="1" xfId="0" applyNumberFormat="1" applyFont="1" applyBorder="1" applyAlignment="1">
      <alignment vertical="center"/>
    </xf>
    <xf numFmtId="165" fontId="29" fillId="0" borderId="10" xfId="0" applyNumberFormat="1" applyFont="1" applyBorder="1" applyAlignment="1">
      <alignment vertical="center"/>
    </xf>
    <xf numFmtId="165" fontId="29" fillId="0" borderId="2" xfId="0" applyNumberFormat="1" applyFont="1" applyBorder="1" applyAlignment="1">
      <alignment vertical="center"/>
    </xf>
    <xf numFmtId="165" fontId="29" fillId="0" borderId="0" xfId="0" applyNumberFormat="1" applyFont="1" applyBorder="1" applyAlignment="1">
      <alignment vertical="center"/>
    </xf>
    <xf numFmtId="165" fontId="47" fillId="0" borderId="4" xfId="0" applyNumberFormat="1" applyFont="1" applyBorder="1" applyAlignment="1">
      <alignment vertical="center"/>
    </xf>
    <xf numFmtId="165" fontId="47" fillId="0" borderId="3" xfId="0" applyNumberFormat="1" applyFont="1" applyBorder="1" applyAlignment="1">
      <alignment vertical="center"/>
    </xf>
    <xf numFmtId="165" fontId="21" fillId="0" borderId="4" xfId="0" applyNumberFormat="1" applyFont="1" applyBorder="1" applyAlignment="1">
      <alignment vertical="center"/>
    </xf>
    <xf numFmtId="165" fontId="21" fillId="0" borderId="5" xfId="0" applyNumberFormat="1" applyFont="1" applyBorder="1" applyAlignment="1">
      <alignment vertical="center"/>
    </xf>
    <xf numFmtId="165" fontId="21" fillId="0" borderId="2" xfId="0" applyNumberFormat="1" applyFont="1" applyBorder="1" applyAlignment="1">
      <alignment vertical="center"/>
    </xf>
    <xf numFmtId="165" fontId="21" fillId="0" borderId="10" xfId="0" applyNumberFormat="1" applyFont="1" applyBorder="1" applyAlignment="1">
      <alignment vertical="center"/>
    </xf>
    <xf numFmtId="165" fontId="41" fillId="0" borderId="2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165" fontId="20" fillId="0" borderId="2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165" fontId="29" fillId="0" borderId="4" xfId="0" applyNumberFormat="1" applyFont="1" applyBorder="1" applyAlignment="1">
      <alignment vertical="center"/>
    </xf>
    <xf numFmtId="165" fontId="21" fillId="0" borderId="13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/>
    </xf>
    <xf numFmtId="0" fontId="33" fillId="0" borderId="0" xfId="0" applyFont="1" applyAlignment="1">
      <alignment horizontal="left"/>
    </xf>
    <xf numFmtId="180" fontId="1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68" fontId="8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166" fontId="11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165" fontId="7" fillId="0" borderId="2" xfId="0" applyNumberFormat="1" applyFont="1" applyBorder="1" applyAlignment="1">
      <alignment/>
    </xf>
    <xf numFmtId="181" fontId="5" fillId="0" borderId="4" xfId="0" applyNumberFormat="1" applyFont="1" applyBorder="1" applyAlignment="1">
      <alignment/>
    </xf>
    <xf numFmtId="172" fontId="43" fillId="0" borderId="10" xfId="0" applyNumberFormat="1" applyFont="1" applyBorder="1" applyAlignment="1">
      <alignment/>
    </xf>
    <xf numFmtId="166" fontId="43" fillId="0" borderId="2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165" fontId="43" fillId="0" borderId="10" xfId="0" applyNumberFormat="1" applyFont="1" applyBorder="1" applyAlignment="1" quotePrefix="1">
      <alignment/>
    </xf>
    <xf numFmtId="165" fontId="43" fillId="0" borderId="2" xfId="0" applyNumberFormat="1" applyFont="1" applyBorder="1" applyAlignment="1" quotePrefix="1">
      <alignment/>
    </xf>
    <xf numFmtId="165" fontId="43" fillId="0" borderId="10" xfId="0" applyNumberFormat="1" applyFont="1" applyBorder="1" applyAlignment="1">
      <alignment/>
    </xf>
    <xf numFmtId="172" fontId="43" fillId="0" borderId="2" xfId="0" applyNumberFormat="1" applyFont="1" applyBorder="1" applyAlignment="1">
      <alignment/>
    </xf>
    <xf numFmtId="181" fontId="43" fillId="0" borderId="2" xfId="0" applyNumberFormat="1" applyFont="1" applyBorder="1" applyAlignment="1" quotePrefix="1">
      <alignment horizontal="center"/>
    </xf>
    <xf numFmtId="165" fontId="43" fillId="0" borderId="2" xfId="0" applyNumberFormat="1" applyFont="1" applyBorder="1" applyAlignment="1">
      <alignment/>
    </xf>
    <xf numFmtId="165" fontId="43" fillId="0" borderId="10" xfId="0" applyNumberFormat="1" applyFont="1" applyBorder="1" applyAlignment="1">
      <alignment/>
    </xf>
    <xf numFmtId="165" fontId="43" fillId="0" borderId="5" xfId="0" applyNumberFormat="1" applyFont="1" applyBorder="1" applyAlignment="1">
      <alignment/>
    </xf>
    <xf numFmtId="165" fontId="43" fillId="0" borderId="4" xfId="0" applyNumberFormat="1" applyFont="1" applyBorder="1" applyAlignment="1">
      <alignment/>
    </xf>
    <xf numFmtId="166" fontId="43" fillId="0" borderId="4" xfId="0" applyNumberFormat="1" applyFont="1" applyBorder="1" applyAlignment="1">
      <alignment/>
    </xf>
    <xf numFmtId="165" fontId="45" fillId="0" borderId="2" xfId="0" applyNumberFormat="1" applyFont="1" applyBorder="1" applyAlignment="1">
      <alignment/>
    </xf>
    <xf numFmtId="166" fontId="45" fillId="0" borderId="12" xfId="0" applyNumberFormat="1" applyFont="1" applyBorder="1" applyAlignment="1">
      <alignment/>
    </xf>
    <xf numFmtId="166" fontId="45" fillId="0" borderId="9" xfId="0" applyNumberFormat="1" applyFont="1" applyBorder="1" applyAlignment="1">
      <alignment/>
    </xf>
    <xf numFmtId="165" fontId="16" fillId="0" borderId="2" xfId="0" applyNumberFormat="1" applyFont="1" applyBorder="1" applyAlignment="1" quotePrefix="1">
      <alignment horizontal="center"/>
    </xf>
    <xf numFmtId="165" fontId="16" fillId="0" borderId="2" xfId="0" applyNumberFormat="1" applyFont="1" applyBorder="1" applyAlignment="1" quotePrefix="1">
      <alignment/>
    </xf>
    <xf numFmtId="165" fontId="16" fillId="0" borderId="4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/>
    </xf>
    <xf numFmtId="166" fontId="21" fillId="0" borderId="12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174" fontId="16" fillId="0" borderId="2" xfId="0" applyNumberFormat="1" applyFont="1" applyBorder="1" applyAlignment="1">
      <alignment/>
    </xf>
    <xf numFmtId="174" fontId="29" fillId="0" borderId="2" xfId="0" applyNumberFormat="1" applyFont="1" applyBorder="1" applyAlignment="1">
      <alignment/>
    </xf>
    <xf numFmtId="3" fontId="13" fillId="0" borderId="2" xfId="0" applyNumberFormat="1" applyFont="1" applyBorder="1" applyAlignment="1">
      <alignment horizontal="left"/>
    </xf>
    <xf numFmtId="3" fontId="13" fillId="0" borderId="4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/>
    </xf>
    <xf numFmtId="166" fontId="8" fillId="0" borderId="12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166" fontId="16" fillId="0" borderId="2" xfId="0" applyNumberFormat="1" applyFont="1" applyBorder="1" applyAlignment="1">
      <alignment/>
    </xf>
    <xf numFmtId="166" fontId="16" fillId="0" borderId="2" xfId="0" applyNumberFormat="1" applyFont="1" applyBorder="1" applyAlignment="1" quotePrefix="1">
      <alignment/>
    </xf>
    <xf numFmtId="166" fontId="16" fillId="0" borderId="4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7" fillId="0" borderId="2" xfId="0" applyNumberFormat="1" applyFont="1" applyBorder="1" applyAlignment="1">
      <alignment vertical="center"/>
    </xf>
    <xf numFmtId="175" fontId="11" fillId="0" borderId="2" xfId="0" applyNumberFormat="1" applyFont="1" applyBorder="1" applyAlignment="1" quotePrefix="1">
      <alignment/>
    </xf>
    <xf numFmtId="175" fontId="11" fillId="0" borderId="10" xfId="0" applyNumberFormat="1" applyFont="1" applyBorder="1" applyAlignment="1">
      <alignment/>
    </xf>
    <xf numFmtId="165" fontId="16" fillId="0" borderId="2" xfId="0" applyNumberFormat="1" applyFont="1" applyBorder="1" applyAlignment="1">
      <alignment/>
    </xf>
    <xf numFmtId="165" fontId="11" fillId="0" borderId="4" xfId="0" applyNumberFormat="1" applyFont="1" applyBorder="1" applyAlignment="1">
      <alignment/>
    </xf>
    <xf numFmtId="175" fontId="16" fillId="0" borderId="2" xfId="0" applyNumberFormat="1" applyFont="1" applyBorder="1" applyAlignment="1" quotePrefix="1">
      <alignment/>
    </xf>
    <xf numFmtId="166" fontId="43" fillId="0" borderId="2" xfId="0" applyNumberFormat="1" applyFont="1" applyBorder="1" applyAlignment="1">
      <alignment/>
    </xf>
    <xf numFmtId="165" fontId="43" fillId="0" borderId="4" xfId="0" applyNumberFormat="1" applyFont="1" applyBorder="1" applyAlignment="1">
      <alignment/>
    </xf>
    <xf numFmtId="165" fontId="29" fillId="0" borderId="2" xfId="0" applyNumberFormat="1" applyFont="1" applyBorder="1" applyAlignment="1">
      <alignment/>
    </xf>
    <xf numFmtId="165" fontId="29" fillId="0" borderId="4" xfId="0" applyNumberFormat="1" applyFont="1" applyBorder="1" applyAlignment="1">
      <alignment/>
    </xf>
    <xf numFmtId="165" fontId="10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7" fontId="5" fillId="0" borderId="2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left"/>
    </xf>
    <xf numFmtId="0" fontId="7" fillId="0" borderId="13" xfId="0" applyFont="1" applyBorder="1" applyAlignment="1">
      <alignment horizontal="center"/>
    </xf>
    <xf numFmtId="166" fontId="43" fillId="0" borderId="12" xfId="0" applyNumberFormat="1" applyFont="1" applyBorder="1" applyAlignment="1">
      <alignment/>
    </xf>
    <xf numFmtId="166" fontId="21" fillId="0" borderId="9" xfId="0" applyNumberFormat="1" applyFont="1" applyBorder="1" applyAlignment="1">
      <alignment/>
    </xf>
    <xf numFmtId="165" fontId="29" fillId="0" borderId="10" xfId="0" applyNumberFormat="1" applyFont="1" applyBorder="1" applyAlignment="1">
      <alignment/>
    </xf>
    <xf numFmtId="174" fontId="29" fillId="0" borderId="10" xfId="0" applyNumberFormat="1" applyFont="1" applyBorder="1" applyAlignment="1">
      <alignment/>
    </xf>
    <xf numFmtId="165" fontId="29" fillId="0" borderId="5" xfId="0" applyNumberFormat="1" applyFont="1" applyBorder="1" applyAlignment="1">
      <alignment/>
    </xf>
    <xf numFmtId="166" fontId="13" fillId="0" borderId="0" xfId="0" applyNumberFormat="1" applyFont="1" applyBorder="1" applyAlignment="1" quotePrefix="1">
      <alignment/>
    </xf>
    <xf numFmtId="166" fontId="2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20" fillId="0" borderId="0" xfId="0" applyNumberFormat="1" applyFont="1" applyBorder="1" applyAlignment="1">
      <alignment horizontal="right"/>
    </xf>
    <xf numFmtId="166" fontId="13" fillId="0" borderId="13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/>
    </xf>
    <xf numFmtId="166" fontId="8" fillId="0" borderId="9" xfId="0" applyNumberFormat="1" applyFont="1" applyBorder="1" applyAlignment="1">
      <alignment/>
    </xf>
    <xf numFmtId="166" fontId="16" fillId="0" borderId="2" xfId="0" applyNumberFormat="1" applyFont="1" applyBorder="1" applyAlignment="1" quotePrefix="1">
      <alignment horizontal="center"/>
    </xf>
    <xf numFmtId="166" fontId="16" fillId="0" borderId="2" xfId="0" applyNumberFormat="1" applyFont="1" applyBorder="1" applyAlignment="1">
      <alignment/>
    </xf>
    <xf numFmtId="166" fontId="16" fillId="0" borderId="10" xfId="0" applyNumberFormat="1" applyFont="1" applyBorder="1" applyAlignment="1">
      <alignment/>
    </xf>
    <xf numFmtId="166" fontId="16" fillId="0" borderId="5" xfId="0" applyNumberFormat="1" applyFont="1" applyBorder="1" applyAlignment="1">
      <alignment/>
    </xf>
    <xf numFmtId="166" fontId="13" fillId="0" borderId="0" xfId="0" applyNumberFormat="1" applyFont="1" applyBorder="1" applyAlignment="1">
      <alignment/>
    </xf>
    <xf numFmtId="166" fontId="3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32" fillId="0" borderId="0" xfId="0" applyNumberFormat="1" applyFont="1" applyAlignment="1">
      <alignment horizontal="left"/>
    </xf>
    <xf numFmtId="166" fontId="8" fillId="0" borderId="2" xfId="0" applyNumberFormat="1" applyFont="1" applyBorder="1" applyAlignment="1">
      <alignment/>
    </xf>
    <xf numFmtId="0" fontId="7" fillId="0" borderId="4" xfId="0" applyFont="1" applyBorder="1" applyAlignment="1">
      <alignment horizontal="left" wrapText="1"/>
    </xf>
    <xf numFmtId="165" fontId="7" fillId="0" borderId="4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/>
    </xf>
    <xf numFmtId="166" fontId="7" fillId="0" borderId="2" xfId="0" applyNumberFormat="1" applyFont="1" applyBorder="1" applyAlignment="1">
      <alignment/>
    </xf>
    <xf numFmtId="166" fontId="11" fillId="0" borderId="2" xfId="0" applyNumberFormat="1" applyFont="1" applyBorder="1" applyAlignment="1">
      <alignment/>
    </xf>
    <xf numFmtId="165" fontId="11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/>
    </xf>
    <xf numFmtId="165" fontId="11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166" fontId="11" fillId="0" borderId="4" xfId="0" applyNumberFormat="1" applyFont="1" applyBorder="1" applyAlignment="1">
      <alignment/>
    </xf>
    <xf numFmtId="165" fontId="11" fillId="0" borderId="4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6" fontId="7" fillId="0" borderId="2" xfId="0" applyNumberFormat="1" applyFont="1" applyBorder="1" applyAlignment="1">
      <alignment/>
    </xf>
    <xf numFmtId="166" fontId="11" fillId="0" borderId="2" xfId="0" applyNumberFormat="1" applyFont="1" applyBorder="1" applyAlignment="1">
      <alignment/>
    </xf>
    <xf numFmtId="179" fontId="11" fillId="0" borderId="2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/>
    </xf>
    <xf numFmtId="0" fontId="13" fillId="0" borderId="0" xfId="0" applyFont="1" applyAlignment="1" quotePrefix="1">
      <alignment horizontal="right" vertical="center" textRotation="180"/>
    </xf>
    <xf numFmtId="0" fontId="13" fillId="0" borderId="0" xfId="0" applyFont="1" applyAlignment="1">
      <alignment horizontal="right" vertical="center" textRotation="180"/>
    </xf>
    <xf numFmtId="0" fontId="21" fillId="0" borderId="1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3" fillId="0" borderId="0" xfId="0" applyFont="1" applyAlignment="1" quotePrefix="1">
      <alignment horizontal="center" vertical="center" textRotation="180"/>
    </xf>
    <xf numFmtId="0" fontId="0" fillId="0" borderId="0" xfId="0" applyFont="1" applyAlignment="1">
      <alignment horizontal="center" vertical="center" textRotation="180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2" fillId="0" borderId="8" xfId="0" applyFont="1" applyBorder="1" applyAlignment="1">
      <alignment/>
    </xf>
    <xf numFmtId="0" fontId="0" fillId="0" borderId="8" xfId="0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 textRotation="180"/>
    </xf>
    <xf numFmtId="0" fontId="13" fillId="0" borderId="0" xfId="0" applyFont="1" applyAlignment="1" quotePrefix="1">
      <alignment horizontal="left" vertical="center" textRotation="180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8" fillId="0" borderId="0" xfId="0" applyFont="1" applyAlignment="1" quotePrefix="1">
      <alignment horizontal="center" vertical="center" textRotation="180"/>
    </xf>
    <xf numFmtId="0" fontId="5" fillId="0" borderId="0" xfId="0" applyFont="1" applyAlignment="1" quotePrefix="1">
      <alignment horizontal="right" vertical="center" textRotation="180"/>
    </xf>
    <xf numFmtId="0" fontId="0" fillId="0" borderId="0" xfId="0" applyAlignment="1">
      <alignment horizontal="right" vertical="center" textRotation="180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0" fillId="0" borderId="0" xfId="0" applyFont="1" applyAlignment="1" quotePrefix="1">
      <alignment horizontal="center" vertical="center" textRotation="180"/>
    </xf>
    <xf numFmtId="0" fontId="4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0" fillId="0" borderId="0" xfId="0" applyFont="1" applyBorder="1" applyAlignment="1" quotePrefix="1">
      <alignment horizontal="center" vertical="center" textRotation="180"/>
    </xf>
    <xf numFmtId="3" fontId="18" fillId="0" borderId="3" xfId="0" applyNumberFormat="1" applyFont="1" applyBorder="1" applyAlignment="1">
      <alignment horizontal="center"/>
    </xf>
    <xf numFmtId="3" fontId="49" fillId="0" borderId="5" xfId="0" applyNumberFormat="1" applyFont="1" applyBorder="1" applyAlignment="1">
      <alignment horizontal="center"/>
    </xf>
    <xf numFmtId="1" fontId="45" fillId="0" borderId="11" xfId="0" applyNumberFormat="1" applyFont="1" applyBorder="1" applyAlignment="1">
      <alignment horizontal="center" vertical="center"/>
    </xf>
    <xf numFmtId="1" fontId="45" fillId="0" borderId="9" xfId="0" applyNumberFormat="1" applyFont="1" applyBorder="1" applyAlignment="1">
      <alignment horizontal="center" vertical="center"/>
    </xf>
    <xf numFmtId="1" fontId="49" fillId="0" borderId="3" xfId="0" applyNumberFormat="1" applyFont="1" applyBorder="1" applyAlignment="1">
      <alignment horizontal="center" vertical="center"/>
    </xf>
    <xf numFmtId="1" fontId="49" fillId="0" borderId="5" xfId="0" applyNumberFormat="1" applyFont="1" applyBorder="1" applyAlignment="1">
      <alignment horizontal="center" vertical="center"/>
    </xf>
    <xf numFmtId="1" fontId="47" fillId="0" borderId="14" xfId="0" applyNumberFormat="1" applyFont="1" applyBorder="1" applyAlignment="1">
      <alignment horizontal="center"/>
    </xf>
    <xf numFmtId="1" fontId="47" fillId="0" borderId="7" xfId="0" applyNumberFormat="1" applyFont="1" applyBorder="1" applyAlignment="1">
      <alignment horizontal="center"/>
    </xf>
    <xf numFmtId="0" fontId="5" fillId="0" borderId="0" xfId="0" applyFont="1" applyAlignment="1" quotePrefix="1">
      <alignment horizontal="center" vertical="center" textRotation="180"/>
    </xf>
    <xf numFmtId="3" fontId="12" fillId="0" borderId="0" xfId="0" applyNumberFormat="1" applyFont="1" applyAlignment="1">
      <alignment horizontal="left"/>
    </xf>
    <xf numFmtId="3" fontId="45" fillId="0" borderId="12" xfId="0" applyNumberFormat="1" applyFont="1" applyBorder="1" applyAlignment="1">
      <alignment horizontal="center" vertical="center"/>
    </xf>
    <xf numFmtId="3" fontId="49" fillId="0" borderId="2" xfId="0" applyNumberFormat="1" applyFont="1" applyBorder="1" applyAlignment="1">
      <alignment vertical="center"/>
    </xf>
    <xf numFmtId="3" fontId="49" fillId="0" borderId="4" xfId="0" applyNumberFormat="1" applyFont="1" applyBorder="1" applyAlignment="1">
      <alignment vertical="center"/>
    </xf>
    <xf numFmtId="1" fontId="47" fillId="0" borderId="15" xfId="0" applyNumberFormat="1" applyFont="1" applyBorder="1" applyAlignment="1">
      <alignment horizontal="center"/>
    </xf>
    <xf numFmtId="3" fontId="18" fillId="0" borderId="4" xfId="0" applyNumberFormat="1" applyFont="1" applyBorder="1" applyAlignment="1">
      <alignment horizontal="center"/>
    </xf>
    <xf numFmtId="0" fontId="45" fillId="0" borderId="14" xfId="0" applyNumberFormat="1" applyFont="1" applyBorder="1" applyAlignment="1">
      <alignment horizontal="center"/>
    </xf>
    <xf numFmtId="0" fontId="45" fillId="0" borderId="15" xfId="0" applyNumberFormat="1" applyFont="1" applyBorder="1" applyAlignment="1">
      <alignment horizontal="center"/>
    </xf>
    <xf numFmtId="0" fontId="45" fillId="0" borderId="7" xfId="0" applyNumberFormat="1" applyFont="1" applyBorder="1" applyAlignment="1">
      <alignment horizontal="center"/>
    </xf>
    <xf numFmtId="3" fontId="45" fillId="0" borderId="12" xfId="0" applyNumberFormat="1" applyFont="1" applyBorder="1" applyAlignment="1">
      <alignment horizontal="center" vertical="center" wrapText="1"/>
    </xf>
    <xf numFmtId="3" fontId="49" fillId="0" borderId="2" xfId="0" applyNumberFormat="1" applyFont="1" applyBorder="1" applyAlignment="1">
      <alignment vertical="center" wrapText="1"/>
    </xf>
    <xf numFmtId="3" fontId="49" fillId="0" borderId="4" xfId="0" applyNumberFormat="1" applyFont="1" applyBorder="1" applyAlignment="1">
      <alignment vertical="center" wrapText="1"/>
    </xf>
    <xf numFmtId="166" fontId="8" fillId="0" borderId="14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 textRotation="180"/>
    </xf>
    <xf numFmtId="3" fontId="8" fillId="0" borderId="1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/>
    </xf>
    <xf numFmtId="166" fontId="13" fillId="0" borderId="3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6" fontId="8" fillId="0" borderId="11" xfId="0" applyNumberFormat="1" applyFont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 flipV="1">
          <a:off x="2895600" y="790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2895600" y="790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2895600" y="790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30"/>
        <xdr:cNvSpPr>
          <a:spLocks/>
        </xdr:cNvSpPr>
      </xdr:nvSpPr>
      <xdr:spPr>
        <a:xfrm flipV="1">
          <a:off x="2895600" y="790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" name="Line 31"/>
        <xdr:cNvSpPr>
          <a:spLocks/>
        </xdr:cNvSpPr>
      </xdr:nvSpPr>
      <xdr:spPr>
        <a:xfrm flipV="1">
          <a:off x="2895600" y="790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" name="Line 32"/>
        <xdr:cNvSpPr>
          <a:spLocks/>
        </xdr:cNvSpPr>
      </xdr:nvSpPr>
      <xdr:spPr>
        <a:xfrm flipV="1">
          <a:off x="2895600" y="790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343275" y="447675"/>
          <a:ext cx="0" cy="5010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343275" y="447675"/>
          <a:ext cx="0" cy="5010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076575" y="428625"/>
          <a:ext cx="0" cy="5200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076575" y="428625"/>
          <a:ext cx="0" cy="5200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71800" y="447675"/>
          <a:ext cx="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971800" y="447675"/>
          <a:ext cx="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781300" y="561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- 17 -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1242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- 16 -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0" y="5095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- 19 -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43000" y="131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- 19 -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9">
      <selection activeCell="B11" sqref="B11"/>
    </sheetView>
  </sheetViews>
  <sheetFormatPr defaultColWidth="9.140625" defaultRowHeight="12.75"/>
  <cols>
    <col min="1" max="1" width="43.421875" style="160" customWidth="1"/>
    <col min="2" max="7" width="11.7109375" style="160" customWidth="1"/>
    <col min="8" max="8" width="12.28125" style="160" customWidth="1"/>
    <col min="9" max="9" width="6.421875" style="160" customWidth="1"/>
    <col min="10" max="11" width="8.7109375" style="160" customWidth="1"/>
    <col min="12" max="16384" width="9.140625" style="160" customWidth="1"/>
  </cols>
  <sheetData>
    <row r="1" spans="1:9" ht="18" customHeight="1">
      <c r="A1" s="93" t="s">
        <v>332</v>
      </c>
      <c r="I1" s="452" t="s">
        <v>308</v>
      </c>
    </row>
    <row r="2" spans="4:9" ht="20.25" customHeight="1">
      <c r="D2" s="161"/>
      <c r="F2" s="161"/>
      <c r="H2" s="161" t="s">
        <v>207</v>
      </c>
      <c r="I2" s="453"/>
    </row>
    <row r="3" spans="1:9" ht="24" customHeight="1">
      <c r="A3" s="162"/>
      <c r="B3" s="454">
        <v>2005</v>
      </c>
      <c r="C3" s="454" t="s">
        <v>351</v>
      </c>
      <c r="D3" s="456" t="s">
        <v>351</v>
      </c>
      <c r="E3" s="457"/>
      <c r="F3" s="457"/>
      <c r="G3" s="458"/>
      <c r="H3" s="398" t="s">
        <v>352</v>
      </c>
      <c r="I3" s="453"/>
    </row>
    <row r="4" spans="1:9" ht="45" customHeight="1">
      <c r="A4" s="163" t="s">
        <v>9</v>
      </c>
      <c r="B4" s="455"/>
      <c r="C4" s="455"/>
      <c r="D4" s="136" t="s">
        <v>0</v>
      </c>
      <c r="E4" s="170" t="s">
        <v>208</v>
      </c>
      <c r="F4" s="170" t="s">
        <v>2</v>
      </c>
      <c r="G4" s="119" t="s">
        <v>3</v>
      </c>
      <c r="H4" s="136" t="s">
        <v>0</v>
      </c>
      <c r="I4" s="453"/>
    </row>
    <row r="5" spans="1:9" ht="36" customHeight="1">
      <c r="A5" s="164" t="s">
        <v>4</v>
      </c>
      <c r="B5" s="322">
        <f>B6+B7</f>
        <v>59095</v>
      </c>
      <c r="C5" s="322">
        <f>SUM(D5:G5)</f>
        <v>69099</v>
      </c>
      <c r="D5" s="323">
        <f>D6+D7</f>
        <v>14485</v>
      </c>
      <c r="E5" s="322">
        <f>E6+E7</f>
        <v>16265</v>
      </c>
      <c r="F5" s="322">
        <f>F6+F7</f>
        <v>17991</v>
      </c>
      <c r="G5" s="323">
        <f>G6+G7</f>
        <v>20358</v>
      </c>
      <c r="H5" s="323">
        <f>H6+H7</f>
        <v>14224</v>
      </c>
      <c r="I5" s="453"/>
    </row>
    <row r="6" spans="1:9" ht="36" customHeight="1">
      <c r="A6" s="165" t="s">
        <v>5</v>
      </c>
      <c r="B6" s="324">
        <v>42104</v>
      </c>
      <c r="C6" s="325">
        <f>SUM(D6:G6)</f>
        <v>47737</v>
      </c>
      <c r="D6" s="327">
        <v>9688</v>
      </c>
      <c r="E6" s="327">
        <v>9872</v>
      </c>
      <c r="F6" s="328">
        <v>13768</v>
      </c>
      <c r="G6" s="327">
        <v>14409</v>
      </c>
      <c r="H6" s="327">
        <v>10820</v>
      </c>
      <c r="I6" s="453"/>
    </row>
    <row r="7" spans="1:9" ht="36" customHeight="1">
      <c r="A7" s="165" t="s">
        <v>214</v>
      </c>
      <c r="B7" s="324">
        <v>16991</v>
      </c>
      <c r="C7" s="325">
        <f>SUM(D7:G7)</f>
        <v>21362</v>
      </c>
      <c r="D7" s="327">
        <v>4797</v>
      </c>
      <c r="E7" s="327">
        <v>6393</v>
      </c>
      <c r="F7" s="328">
        <v>4223</v>
      </c>
      <c r="G7" s="327">
        <f>5699+250</f>
        <v>5949</v>
      </c>
      <c r="H7" s="327">
        <v>3404</v>
      </c>
      <c r="I7" s="453"/>
    </row>
    <row r="8" spans="1:10" ht="36" customHeight="1">
      <c r="A8" s="164" t="s">
        <v>179</v>
      </c>
      <c r="B8" s="329">
        <v>4124</v>
      </c>
      <c r="C8" s="330">
        <f>SUM(D8:G8)</f>
        <v>5072</v>
      </c>
      <c r="D8" s="331">
        <v>1323</v>
      </c>
      <c r="E8" s="331">
        <v>1106</v>
      </c>
      <c r="F8" s="332">
        <v>1314</v>
      </c>
      <c r="G8" s="331">
        <v>1329</v>
      </c>
      <c r="H8" s="333">
        <v>1236</v>
      </c>
      <c r="I8" s="453"/>
      <c r="J8" s="260"/>
    </row>
    <row r="9" spans="1:9" s="167" customFormat="1" ht="36" customHeight="1">
      <c r="A9" s="166" t="s">
        <v>6</v>
      </c>
      <c r="B9" s="333">
        <f>B5+B8</f>
        <v>63219</v>
      </c>
      <c r="C9" s="333">
        <f>SUM(D9:G9)</f>
        <v>74171</v>
      </c>
      <c r="D9" s="334">
        <f>D5+D8</f>
        <v>15808</v>
      </c>
      <c r="E9" s="333">
        <f>E5+E8</f>
        <v>17371</v>
      </c>
      <c r="F9" s="322">
        <f>F5+F8</f>
        <v>19305</v>
      </c>
      <c r="G9" s="323">
        <f>G5+G8</f>
        <v>21687</v>
      </c>
      <c r="H9" s="323">
        <f>H5+H8</f>
        <v>15460</v>
      </c>
      <c r="I9" s="453"/>
    </row>
    <row r="10" spans="1:9" s="167" customFormat="1" ht="15" customHeight="1">
      <c r="A10" s="165" t="s">
        <v>181</v>
      </c>
      <c r="B10" s="335"/>
      <c r="C10" s="335"/>
      <c r="D10" s="327"/>
      <c r="E10" s="327"/>
      <c r="F10" s="328"/>
      <c r="G10" s="327"/>
      <c r="H10" s="327"/>
      <c r="I10" s="453"/>
    </row>
    <row r="11" spans="1:9" s="167" customFormat="1" ht="25.5" customHeight="1">
      <c r="A11" s="165" t="s">
        <v>377</v>
      </c>
      <c r="B11" s="327">
        <v>28954</v>
      </c>
      <c r="C11" s="327">
        <f>SUM(D11:G11)</f>
        <v>33707</v>
      </c>
      <c r="D11" s="326">
        <v>6629</v>
      </c>
      <c r="E11" s="327">
        <v>8861</v>
      </c>
      <c r="F11" s="328">
        <v>8589</v>
      </c>
      <c r="G11" s="327">
        <v>9628</v>
      </c>
      <c r="H11" s="327">
        <v>8154</v>
      </c>
      <c r="I11" s="453"/>
    </row>
    <row r="12" spans="1:9" s="167" customFormat="1" ht="36" customHeight="1">
      <c r="A12" s="164" t="s">
        <v>250</v>
      </c>
      <c r="B12" s="333">
        <v>93282</v>
      </c>
      <c r="C12" s="333">
        <f>SUM(D12:G12)</f>
        <v>115612</v>
      </c>
      <c r="D12" s="333">
        <v>23606</v>
      </c>
      <c r="E12" s="333">
        <v>27236</v>
      </c>
      <c r="F12" s="336">
        <v>27697</v>
      </c>
      <c r="G12" s="333">
        <v>37073</v>
      </c>
      <c r="H12" s="333">
        <v>24373</v>
      </c>
      <c r="I12" s="453"/>
    </row>
    <row r="13" spans="1:9" s="167" customFormat="1" ht="15.75" customHeight="1">
      <c r="A13" s="165" t="s">
        <v>181</v>
      </c>
      <c r="B13" s="333"/>
      <c r="C13" s="333"/>
      <c r="D13" s="337"/>
      <c r="E13" s="337"/>
      <c r="F13" s="338"/>
      <c r="G13" s="337"/>
      <c r="H13" s="337"/>
      <c r="I13" s="453"/>
    </row>
    <row r="14" spans="1:9" s="167" customFormat="1" ht="26.25" customHeight="1">
      <c r="A14" s="165" t="s">
        <v>377</v>
      </c>
      <c r="B14" s="339">
        <v>15518</v>
      </c>
      <c r="C14" s="339">
        <f>SUM(D14:G14)</f>
        <v>19044</v>
      </c>
      <c r="D14" s="327">
        <v>4075</v>
      </c>
      <c r="E14" s="339">
        <v>4915</v>
      </c>
      <c r="F14" s="328">
        <v>4879</v>
      </c>
      <c r="G14" s="339">
        <v>5175</v>
      </c>
      <c r="H14" s="327">
        <v>4537</v>
      </c>
      <c r="I14" s="453"/>
    </row>
    <row r="15" spans="1:9" s="167" customFormat="1" ht="36" customHeight="1">
      <c r="A15" s="168" t="s">
        <v>7</v>
      </c>
      <c r="B15" s="331">
        <f>B9+B12</f>
        <v>156501</v>
      </c>
      <c r="C15" s="331">
        <f>SUM(D15:G15)</f>
        <v>189783</v>
      </c>
      <c r="D15" s="340">
        <f>D9+D12</f>
        <v>39414</v>
      </c>
      <c r="E15" s="340">
        <f>E9+E12</f>
        <v>44607</v>
      </c>
      <c r="F15" s="340">
        <f>F9+F12</f>
        <v>47002</v>
      </c>
      <c r="G15" s="340">
        <f>G9+G12</f>
        <v>58760</v>
      </c>
      <c r="H15" s="340">
        <f>H9+H12</f>
        <v>39833</v>
      </c>
      <c r="I15" s="453"/>
    </row>
    <row r="16" spans="1:9" s="167" customFormat="1" ht="36" customHeight="1">
      <c r="A16" s="169" t="s">
        <v>8</v>
      </c>
      <c r="B16" s="331">
        <f>B9-B12</f>
        <v>-30063</v>
      </c>
      <c r="C16" s="331">
        <f>SUM(D16:G16)</f>
        <v>-41441</v>
      </c>
      <c r="D16" s="340">
        <f>D9-D12</f>
        <v>-7798</v>
      </c>
      <c r="E16" s="340">
        <f>E9-E12</f>
        <v>-9865</v>
      </c>
      <c r="F16" s="340">
        <f>F9-F12</f>
        <v>-8392</v>
      </c>
      <c r="G16" s="340">
        <f>G9-G12</f>
        <v>-15386</v>
      </c>
      <c r="H16" s="340">
        <f>H9-H12</f>
        <v>-8913</v>
      </c>
      <c r="I16" s="453"/>
    </row>
    <row r="17" spans="1:2" ht="18.75" customHeight="1">
      <c r="A17" s="344" t="s">
        <v>376</v>
      </c>
      <c r="B17" s="344"/>
    </row>
  </sheetData>
  <mergeCells count="4">
    <mergeCell ref="I1:I16"/>
    <mergeCell ref="B3:B4"/>
    <mergeCell ref="D3:G3"/>
    <mergeCell ref="C3:C4"/>
  </mergeCells>
  <printOptions horizontalCentered="1"/>
  <pageMargins left="1" right="0.24" top="0.75" bottom="0" header="0.18" footer="0.28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G48" sqref="G48"/>
    </sheetView>
  </sheetViews>
  <sheetFormatPr defaultColWidth="9.140625" defaultRowHeight="12.75"/>
  <cols>
    <col min="1" max="1" width="3.28125" style="3" customWidth="1"/>
    <col min="2" max="2" width="38.140625" style="3" customWidth="1"/>
    <col min="3" max="9" width="11.7109375" style="3" customWidth="1"/>
    <col min="10" max="10" width="3.00390625" style="3" customWidth="1"/>
    <col min="11" max="11" width="17.7109375" style="3" customWidth="1"/>
    <col min="12" max="16384" width="9.140625" style="3" customWidth="1"/>
  </cols>
  <sheetData>
    <row r="1" spans="1:10" s="85" customFormat="1" ht="18" customHeight="1">
      <c r="A1" s="34" t="s">
        <v>359</v>
      </c>
      <c r="J1" s="459" t="s">
        <v>307</v>
      </c>
    </row>
    <row r="2" spans="1:10" ht="12.75" customHeight="1">
      <c r="A2" s="12"/>
      <c r="E2" s="59"/>
      <c r="F2" s="59"/>
      <c r="G2" s="59"/>
      <c r="H2" s="441"/>
      <c r="I2" s="441" t="s">
        <v>180</v>
      </c>
      <c r="J2" s="459"/>
    </row>
    <row r="3" spans="1:10" ht="16.5" customHeight="1">
      <c r="A3" s="445" t="s">
        <v>10</v>
      </c>
      <c r="B3" s="446"/>
      <c r="C3" s="469">
        <v>2005</v>
      </c>
      <c r="D3" s="469" t="s">
        <v>355</v>
      </c>
      <c r="E3" s="479" t="s">
        <v>355</v>
      </c>
      <c r="F3" s="480"/>
      <c r="G3" s="480"/>
      <c r="H3" s="481"/>
      <c r="I3" s="403" t="s">
        <v>357</v>
      </c>
      <c r="J3" s="459"/>
    </row>
    <row r="4" spans="1:10" ht="15.75" customHeight="1">
      <c r="A4" s="450"/>
      <c r="B4" s="477"/>
      <c r="C4" s="478"/>
      <c r="D4" s="478"/>
      <c r="E4" s="41" t="s">
        <v>206</v>
      </c>
      <c r="F4" s="41" t="s">
        <v>208</v>
      </c>
      <c r="G4" s="41" t="s">
        <v>211</v>
      </c>
      <c r="H4" s="41" t="s">
        <v>255</v>
      </c>
      <c r="I4" s="41" t="s">
        <v>206</v>
      </c>
      <c r="J4" s="459"/>
    </row>
    <row r="5" spans="1:11" ht="12.75" customHeight="1">
      <c r="A5" s="22" t="s">
        <v>262</v>
      </c>
      <c r="B5" s="135" t="s">
        <v>268</v>
      </c>
      <c r="C5" s="217">
        <f aca="true" t="shared" si="0" ref="C5:I5">C6+C19+C28+C40+C44</f>
        <v>42104</v>
      </c>
      <c r="D5" s="217">
        <f t="shared" si="0"/>
        <v>47737</v>
      </c>
      <c r="E5" s="218">
        <f t="shared" si="0"/>
        <v>9688</v>
      </c>
      <c r="F5" s="218">
        <f t="shared" si="0"/>
        <v>9872</v>
      </c>
      <c r="G5" s="218">
        <f t="shared" si="0"/>
        <v>13768</v>
      </c>
      <c r="H5" s="218">
        <f t="shared" si="0"/>
        <v>14409</v>
      </c>
      <c r="I5" s="218">
        <f t="shared" si="0"/>
        <v>10820</v>
      </c>
      <c r="J5" s="459"/>
      <c r="K5" s="30"/>
    </row>
    <row r="6" spans="1:10" ht="10.5" customHeight="1">
      <c r="A6" s="22" t="s">
        <v>217</v>
      </c>
      <c r="B6" s="29"/>
      <c r="C6" s="442">
        <v>32450</v>
      </c>
      <c r="D6" s="442">
        <f>SUM(E6:H6)</f>
        <v>37717</v>
      </c>
      <c r="E6" s="275">
        <v>7591</v>
      </c>
      <c r="F6" s="275">
        <v>7432</v>
      </c>
      <c r="G6" s="275">
        <v>10999</v>
      </c>
      <c r="H6" s="275">
        <v>11695</v>
      </c>
      <c r="I6" s="275">
        <v>8242</v>
      </c>
      <c r="J6" s="459"/>
    </row>
    <row r="7" spans="1:10" ht="10.5" customHeight="1">
      <c r="A7" s="22"/>
      <c r="B7" s="29" t="s">
        <v>43</v>
      </c>
      <c r="C7" s="443">
        <v>184</v>
      </c>
      <c r="D7" s="443">
        <f aca="true" t="shared" si="1" ref="D7:D47">SUM(E7:H7)</f>
        <v>136</v>
      </c>
      <c r="E7" s="95">
        <v>35</v>
      </c>
      <c r="F7" s="95">
        <v>39</v>
      </c>
      <c r="G7" s="95">
        <v>39</v>
      </c>
      <c r="H7" s="95">
        <v>23</v>
      </c>
      <c r="I7" s="95">
        <v>36</v>
      </c>
      <c r="J7" s="459"/>
    </row>
    <row r="8" spans="1:10" ht="10.5" customHeight="1">
      <c r="A8" s="10"/>
      <c r="B8" s="29" t="s">
        <v>11</v>
      </c>
      <c r="C8" s="443">
        <v>1362</v>
      </c>
      <c r="D8" s="443">
        <f t="shared" si="1"/>
        <v>1578</v>
      </c>
      <c r="E8" s="95">
        <v>290</v>
      </c>
      <c r="F8" s="95">
        <v>413</v>
      </c>
      <c r="G8" s="95">
        <v>427</v>
      </c>
      <c r="H8" s="95">
        <v>448</v>
      </c>
      <c r="I8" s="95">
        <v>417</v>
      </c>
      <c r="J8" s="459"/>
    </row>
    <row r="9" spans="1:10" ht="10.5" customHeight="1">
      <c r="A9" s="10"/>
      <c r="B9" s="29" t="s">
        <v>12</v>
      </c>
      <c r="C9" s="443">
        <v>6414</v>
      </c>
      <c r="D9" s="443">
        <f t="shared" si="1"/>
        <v>6940</v>
      </c>
      <c r="E9" s="95">
        <v>1333</v>
      </c>
      <c r="F9" s="95">
        <v>1883</v>
      </c>
      <c r="G9" s="95">
        <v>1640</v>
      </c>
      <c r="H9" s="95">
        <v>2084</v>
      </c>
      <c r="I9" s="95">
        <v>1430</v>
      </c>
      <c r="J9" s="459"/>
    </row>
    <row r="10" spans="1:10" ht="10.5" customHeight="1">
      <c r="A10" s="10"/>
      <c r="B10" s="29" t="s">
        <v>13</v>
      </c>
      <c r="C10" s="443">
        <v>827</v>
      </c>
      <c r="D10" s="443">
        <f t="shared" si="1"/>
        <v>1074</v>
      </c>
      <c r="E10" s="95">
        <v>180</v>
      </c>
      <c r="F10" s="95">
        <v>255</v>
      </c>
      <c r="G10" s="95">
        <v>268</v>
      </c>
      <c r="H10" s="95">
        <v>371</v>
      </c>
      <c r="I10" s="95">
        <v>313</v>
      </c>
      <c r="J10" s="459"/>
    </row>
    <row r="11" spans="1:10" ht="10.5" customHeight="1">
      <c r="A11" s="10"/>
      <c r="B11" s="29" t="s">
        <v>14</v>
      </c>
      <c r="C11" s="443">
        <v>1348</v>
      </c>
      <c r="D11" s="443">
        <f t="shared" si="1"/>
        <v>1949</v>
      </c>
      <c r="E11" s="95">
        <v>407</v>
      </c>
      <c r="F11" s="95">
        <v>529</v>
      </c>
      <c r="G11" s="95">
        <v>407</v>
      </c>
      <c r="H11" s="95">
        <v>606</v>
      </c>
      <c r="I11" s="95">
        <v>467</v>
      </c>
      <c r="J11" s="459"/>
    </row>
    <row r="12" spans="1:10" ht="10.5" customHeight="1">
      <c r="A12" s="10"/>
      <c r="B12" s="29" t="s">
        <v>15</v>
      </c>
      <c r="C12" s="443">
        <v>670</v>
      </c>
      <c r="D12" s="443">
        <f t="shared" si="1"/>
        <v>854</v>
      </c>
      <c r="E12" s="95">
        <v>177</v>
      </c>
      <c r="F12" s="95">
        <v>163</v>
      </c>
      <c r="G12" s="95">
        <v>167</v>
      </c>
      <c r="H12" s="95">
        <v>347</v>
      </c>
      <c r="I12" s="95">
        <v>217</v>
      </c>
      <c r="J12" s="459"/>
    </row>
    <row r="13" spans="1:10" ht="10.5" customHeight="1">
      <c r="A13" s="10"/>
      <c r="B13" s="29" t="s">
        <v>16</v>
      </c>
      <c r="C13" s="443">
        <v>541</v>
      </c>
      <c r="D13" s="443">
        <f t="shared" si="1"/>
        <v>142</v>
      </c>
      <c r="E13" s="95">
        <v>26</v>
      </c>
      <c r="F13" s="95">
        <v>36</v>
      </c>
      <c r="G13" s="95">
        <v>31</v>
      </c>
      <c r="H13" s="95">
        <v>49</v>
      </c>
      <c r="I13" s="95">
        <v>452</v>
      </c>
      <c r="J13" s="459"/>
    </row>
    <row r="14" spans="1:10" ht="10.5" customHeight="1">
      <c r="A14" s="10"/>
      <c r="B14" s="29" t="s">
        <v>19</v>
      </c>
      <c r="C14" s="443">
        <v>971</v>
      </c>
      <c r="D14" s="443">
        <f t="shared" si="1"/>
        <v>1817</v>
      </c>
      <c r="E14" s="95">
        <v>325</v>
      </c>
      <c r="F14" s="95">
        <v>475</v>
      </c>
      <c r="G14" s="95">
        <v>483</v>
      </c>
      <c r="H14" s="95">
        <v>534</v>
      </c>
      <c r="I14" s="95">
        <v>337</v>
      </c>
      <c r="J14" s="459"/>
    </row>
    <row r="15" spans="1:10" ht="10.5" customHeight="1">
      <c r="A15" s="10"/>
      <c r="B15" s="29" t="s">
        <v>27</v>
      </c>
      <c r="C15" s="443">
        <v>25</v>
      </c>
      <c r="D15" s="443">
        <f t="shared" si="1"/>
        <v>14</v>
      </c>
      <c r="E15" s="95">
        <v>5</v>
      </c>
      <c r="F15" s="95">
        <v>3</v>
      </c>
      <c r="G15" s="95">
        <v>2</v>
      </c>
      <c r="H15" s="95">
        <v>4</v>
      </c>
      <c r="I15" s="95">
        <v>3</v>
      </c>
      <c r="J15" s="459"/>
    </row>
    <row r="16" spans="1:10" ht="10.5" customHeight="1">
      <c r="A16" s="10"/>
      <c r="B16" s="29" t="s">
        <v>32</v>
      </c>
      <c r="C16" s="443">
        <v>610</v>
      </c>
      <c r="D16" s="443">
        <f t="shared" si="1"/>
        <v>606</v>
      </c>
      <c r="E16" s="95">
        <v>163</v>
      </c>
      <c r="F16" s="95">
        <v>175</v>
      </c>
      <c r="G16" s="95">
        <v>136</v>
      </c>
      <c r="H16" s="95">
        <v>132</v>
      </c>
      <c r="I16" s="95">
        <v>171</v>
      </c>
      <c r="J16" s="459"/>
    </row>
    <row r="17" spans="1:10" ht="10.5" customHeight="1">
      <c r="A17" s="10"/>
      <c r="B17" s="29" t="s">
        <v>18</v>
      </c>
      <c r="C17" s="443">
        <v>18802</v>
      </c>
      <c r="D17" s="443">
        <f t="shared" si="1"/>
        <v>21918</v>
      </c>
      <c r="E17" s="95">
        <v>4496</v>
      </c>
      <c r="F17" s="95">
        <v>3250</v>
      </c>
      <c r="G17" s="95">
        <v>7261</v>
      </c>
      <c r="H17" s="95">
        <v>6911</v>
      </c>
      <c r="I17" s="95">
        <v>4210</v>
      </c>
      <c r="J17" s="459"/>
    </row>
    <row r="18" spans="1:10" ht="10.5" customHeight="1">
      <c r="A18" s="10"/>
      <c r="B18" s="27" t="s">
        <v>20</v>
      </c>
      <c r="C18" s="31">
        <f>C6-SUM(C7:C17)</f>
        <v>696</v>
      </c>
      <c r="D18" s="31">
        <f t="shared" si="1"/>
        <v>689</v>
      </c>
      <c r="E18" s="43">
        <f>E6-SUM(E7:E17)</f>
        <v>154</v>
      </c>
      <c r="F18" s="43">
        <f>F6-SUM(F7:F17)</f>
        <v>211</v>
      </c>
      <c r="G18" s="43">
        <f>G6-SUM(G7:G17)</f>
        <v>138</v>
      </c>
      <c r="H18" s="43">
        <f>H6-SUM(H7:H17)</f>
        <v>186</v>
      </c>
      <c r="I18" s="43">
        <f>I6-SUM(I7:I17)</f>
        <v>189</v>
      </c>
      <c r="J18" s="459"/>
    </row>
    <row r="19" spans="1:10" ht="10.5" customHeight="1">
      <c r="A19" s="22" t="s">
        <v>218</v>
      </c>
      <c r="B19" s="27"/>
      <c r="C19" s="442">
        <v>564</v>
      </c>
      <c r="D19" s="442">
        <f t="shared" si="1"/>
        <v>660</v>
      </c>
      <c r="E19" s="275">
        <v>147</v>
      </c>
      <c r="F19" s="275">
        <v>150</v>
      </c>
      <c r="G19" s="275">
        <v>162</v>
      </c>
      <c r="H19" s="275">
        <v>201</v>
      </c>
      <c r="I19" s="275">
        <v>159</v>
      </c>
      <c r="J19" s="459"/>
    </row>
    <row r="20" spans="1:10" ht="11.25" customHeight="1">
      <c r="A20" s="22"/>
      <c r="B20" s="27" t="s">
        <v>263</v>
      </c>
      <c r="C20" s="443">
        <v>13</v>
      </c>
      <c r="D20" s="443">
        <f t="shared" si="1"/>
        <v>58</v>
      </c>
      <c r="E20" s="95">
        <v>11</v>
      </c>
      <c r="F20" s="95">
        <v>14</v>
      </c>
      <c r="G20" s="95">
        <v>14</v>
      </c>
      <c r="H20" s="95">
        <v>19</v>
      </c>
      <c r="I20" s="95">
        <v>12</v>
      </c>
      <c r="J20" s="459"/>
    </row>
    <row r="21" spans="1:10" ht="15" customHeight="1">
      <c r="A21" s="10"/>
      <c r="B21" s="27" t="s">
        <v>361</v>
      </c>
      <c r="C21" s="443">
        <v>76</v>
      </c>
      <c r="D21" s="443">
        <f t="shared" si="1"/>
        <v>127</v>
      </c>
      <c r="E21" s="95">
        <v>18</v>
      </c>
      <c r="F21" s="95">
        <v>21</v>
      </c>
      <c r="G21" s="95">
        <v>35</v>
      </c>
      <c r="H21" s="95">
        <v>53</v>
      </c>
      <c r="I21" s="95">
        <v>30</v>
      </c>
      <c r="J21" s="459"/>
    </row>
    <row r="22" spans="1:10" ht="10.5" customHeight="1">
      <c r="A22" s="10"/>
      <c r="B22" s="27" t="s">
        <v>23</v>
      </c>
      <c r="C22" s="443">
        <v>114</v>
      </c>
      <c r="D22" s="443">
        <f t="shared" si="1"/>
        <v>133</v>
      </c>
      <c r="E22" s="95">
        <v>30</v>
      </c>
      <c r="F22" s="95">
        <v>33</v>
      </c>
      <c r="G22" s="95">
        <v>36</v>
      </c>
      <c r="H22" s="95">
        <v>34</v>
      </c>
      <c r="I22" s="95">
        <v>28</v>
      </c>
      <c r="J22" s="459"/>
    </row>
    <row r="23" spans="1:10" ht="10.5" customHeight="1">
      <c r="A23" s="10"/>
      <c r="B23" s="27" t="s">
        <v>31</v>
      </c>
      <c r="C23" s="443">
        <v>95</v>
      </c>
      <c r="D23" s="443">
        <f t="shared" si="1"/>
        <v>53</v>
      </c>
      <c r="E23" s="95">
        <v>21</v>
      </c>
      <c r="F23" s="95">
        <v>9</v>
      </c>
      <c r="G23" s="95">
        <v>9</v>
      </c>
      <c r="H23" s="95">
        <v>14</v>
      </c>
      <c r="I23" s="95">
        <v>14</v>
      </c>
      <c r="J23" s="459"/>
    </row>
    <row r="24" spans="1:10" ht="10.5" customHeight="1">
      <c r="A24" s="10"/>
      <c r="B24" s="27" t="s">
        <v>26</v>
      </c>
      <c r="C24" s="443">
        <v>41</v>
      </c>
      <c r="D24" s="443">
        <f t="shared" si="1"/>
        <v>39</v>
      </c>
      <c r="E24" s="95">
        <v>14</v>
      </c>
      <c r="F24" s="95">
        <v>12</v>
      </c>
      <c r="G24" s="95">
        <v>5</v>
      </c>
      <c r="H24" s="95">
        <v>8</v>
      </c>
      <c r="I24" s="95">
        <v>8</v>
      </c>
      <c r="J24" s="459"/>
    </row>
    <row r="25" spans="1:10" ht="10.5" customHeight="1">
      <c r="A25" s="10"/>
      <c r="B25" s="27" t="s">
        <v>33</v>
      </c>
      <c r="C25" s="443">
        <v>19</v>
      </c>
      <c r="D25" s="443">
        <f t="shared" si="1"/>
        <v>60</v>
      </c>
      <c r="E25" s="95">
        <v>16</v>
      </c>
      <c r="F25" s="95">
        <v>9</v>
      </c>
      <c r="G25" s="95">
        <v>15</v>
      </c>
      <c r="H25" s="95">
        <v>20</v>
      </c>
      <c r="I25" s="95">
        <v>19</v>
      </c>
      <c r="J25" s="459"/>
    </row>
    <row r="26" spans="1:10" ht="10.5" customHeight="1">
      <c r="A26" s="10"/>
      <c r="B26" s="27" t="s">
        <v>134</v>
      </c>
      <c r="C26" s="443">
        <v>18</v>
      </c>
      <c r="D26" s="443">
        <f t="shared" si="1"/>
        <v>33</v>
      </c>
      <c r="E26" s="95">
        <v>7</v>
      </c>
      <c r="F26" s="95">
        <v>11</v>
      </c>
      <c r="G26" s="95">
        <v>6</v>
      </c>
      <c r="H26" s="95">
        <v>9</v>
      </c>
      <c r="I26" s="95">
        <v>6</v>
      </c>
      <c r="J26" s="459"/>
    </row>
    <row r="27" spans="1:10" ht="10.5" customHeight="1">
      <c r="A27" s="10"/>
      <c r="B27" s="27" t="s">
        <v>20</v>
      </c>
      <c r="C27" s="31">
        <f>C19-SUM(C20:C26)</f>
        <v>188</v>
      </c>
      <c r="D27" s="31">
        <f t="shared" si="1"/>
        <v>157</v>
      </c>
      <c r="E27" s="95">
        <f>E19-SUM(E20:E26)</f>
        <v>30</v>
      </c>
      <c r="F27" s="95">
        <f>F19-SUM(F20:F26)</f>
        <v>41</v>
      </c>
      <c r="G27" s="95">
        <f>G19-SUM(G20:G26)</f>
        <v>42</v>
      </c>
      <c r="H27" s="95">
        <f>H19-SUM(H20:H26)</f>
        <v>44</v>
      </c>
      <c r="I27" s="95">
        <f>I19-SUM(I20:I26)</f>
        <v>42</v>
      </c>
      <c r="J27" s="459"/>
    </row>
    <row r="28" spans="1:10" ht="11.25" customHeight="1">
      <c r="A28" s="22" t="s">
        <v>219</v>
      </c>
      <c r="B28" s="27"/>
      <c r="C28" s="442">
        <v>3261</v>
      </c>
      <c r="D28" s="442">
        <f t="shared" si="1"/>
        <v>4119</v>
      </c>
      <c r="E28" s="275">
        <v>879</v>
      </c>
      <c r="F28" s="275">
        <v>933</v>
      </c>
      <c r="G28" s="275">
        <v>1105</v>
      </c>
      <c r="H28" s="275">
        <v>1202</v>
      </c>
      <c r="I28" s="275">
        <v>1158</v>
      </c>
      <c r="J28" s="459"/>
    </row>
    <row r="29" spans="1:10" ht="10.5" customHeight="1">
      <c r="A29" s="10"/>
      <c r="B29" s="27" t="s">
        <v>144</v>
      </c>
      <c r="C29" s="443">
        <v>41</v>
      </c>
      <c r="D29" s="443">
        <f t="shared" si="1"/>
        <v>32</v>
      </c>
      <c r="E29" s="95">
        <v>7</v>
      </c>
      <c r="F29" s="95">
        <v>8</v>
      </c>
      <c r="G29" s="95">
        <v>8</v>
      </c>
      <c r="H29" s="95">
        <v>9</v>
      </c>
      <c r="I29" s="95">
        <v>4</v>
      </c>
      <c r="J29" s="459"/>
    </row>
    <row r="30" spans="1:10" ht="10.5" customHeight="1">
      <c r="A30" s="10"/>
      <c r="B30" s="27" t="s">
        <v>296</v>
      </c>
      <c r="C30" s="443">
        <v>89</v>
      </c>
      <c r="D30" s="443">
        <f t="shared" si="1"/>
        <v>94</v>
      </c>
      <c r="E30" s="95">
        <v>8</v>
      </c>
      <c r="F30" s="95">
        <v>20</v>
      </c>
      <c r="G30" s="95">
        <v>44</v>
      </c>
      <c r="H30" s="95">
        <v>22</v>
      </c>
      <c r="I30" s="95">
        <v>17</v>
      </c>
      <c r="J30" s="459"/>
    </row>
    <row r="31" spans="1:11" ht="10.5" customHeight="1">
      <c r="A31" s="10"/>
      <c r="B31" s="27" t="s">
        <v>24</v>
      </c>
      <c r="C31" s="443">
        <v>176</v>
      </c>
      <c r="D31" s="443">
        <f t="shared" si="1"/>
        <v>130</v>
      </c>
      <c r="E31" s="95">
        <v>43</v>
      </c>
      <c r="F31" s="95">
        <v>16</v>
      </c>
      <c r="G31" s="95">
        <v>28</v>
      </c>
      <c r="H31" s="95">
        <v>43</v>
      </c>
      <c r="I31" s="95">
        <v>53</v>
      </c>
      <c r="J31" s="459"/>
      <c r="K31" s="30"/>
    </row>
    <row r="32" spans="1:10" ht="10.5" customHeight="1">
      <c r="A32" s="10"/>
      <c r="B32" s="27" t="s">
        <v>300</v>
      </c>
      <c r="C32" s="443">
        <v>1194</v>
      </c>
      <c r="D32" s="443">
        <f t="shared" si="1"/>
        <v>1404</v>
      </c>
      <c r="E32" s="95">
        <v>273</v>
      </c>
      <c r="F32" s="95">
        <v>326</v>
      </c>
      <c r="G32" s="95">
        <v>334</v>
      </c>
      <c r="H32" s="95">
        <v>471</v>
      </c>
      <c r="I32" s="95">
        <v>434</v>
      </c>
      <c r="J32" s="459"/>
    </row>
    <row r="33" spans="1:10" ht="10.5" customHeight="1">
      <c r="A33" s="10"/>
      <c r="B33" s="27" t="s">
        <v>147</v>
      </c>
      <c r="C33" s="443">
        <v>23</v>
      </c>
      <c r="D33" s="443">
        <f t="shared" si="1"/>
        <v>4</v>
      </c>
      <c r="E33" s="95">
        <v>1</v>
      </c>
      <c r="F33" s="95">
        <v>1</v>
      </c>
      <c r="G33" s="95">
        <v>1</v>
      </c>
      <c r="H33" s="95">
        <v>1</v>
      </c>
      <c r="I33" s="95">
        <v>1</v>
      </c>
      <c r="J33" s="459"/>
    </row>
    <row r="34" spans="1:10" ht="10.5" customHeight="1">
      <c r="A34" s="10"/>
      <c r="B34" s="27" t="s">
        <v>17</v>
      </c>
      <c r="C34" s="443">
        <v>759</v>
      </c>
      <c r="D34" s="443">
        <f t="shared" si="1"/>
        <v>785</v>
      </c>
      <c r="E34" s="95">
        <v>153</v>
      </c>
      <c r="F34" s="95">
        <v>196</v>
      </c>
      <c r="G34" s="95">
        <v>196</v>
      </c>
      <c r="H34" s="95">
        <v>240</v>
      </c>
      <c r="I34" s="95">
        <v>208</v>
      </c>
      <c r="J34" s="459"/>
    </row>
    <row r="35" spans="1:10" ht="10.5" customHeight="1">
      <c r="A35" s="10"/>
      <c r="B35" s="27" t="s">
        <v>25</v>
      </c>
      <c r="C35" s="443">
        <v>163</v>
      </c>
      <c r="D35" s="443">
        <f t="shared" si="1"/>
        <v>188</v>
      </c>
      <c r="E35" s="95">
        <v>40</v>
      </c>
      <c r="F35" s="95">
        <v>55</v>
      </c>
      <c r="G35" s="95">
        <v>46</v>
      </c>
      <c r="H35" s="95">
        <v>47</v>
      </c>
      <c r="I35" s="95">
        <v>31</v>
      </c>
      <c r="J35" s="459"/>
    </row>
    <row r="36" spans="1:10" ht="10.5" customHeight="1">
      <c r="A36" s="10"/>
      <c r="B36" s="27" t="s">
        <v>281</v>
      </c>
      <c r="C36" s="443">
        <v>539</v>
      </c>
      <c r="D36" s="443">
        <f t="shared" si="1"/>
        <v>1145</v>
      </c>
      <c r="E36" s="95">
        <v>293</v>
      </c>
      <c r="F36" s="95">
        <v>236</v>
      </c>
      <c r="G36" s="95">
        <v>351</v>
      </c>
      <c r="H36" s="95">
        <v>265</v>
      </c>
      <c r="I36" s="95">
        <v>347</v>
      </c>
      <c r="J36" s="459"/>
    </row>
    <row r="37" spans="1:10" ht="10.5" customHeight="1">
      <c r="A37" s="10"/>
      <c r="B37" s="27" t="s">
        <v>44</v>
      </c>
      <c r="C37" s="443">
        <v>46</v>
      </c>
      <c r="D37" s="443">
        <f t="shared" si="1"/>
        <v>32</v>
      </c>
      <c r="E37" s="95">
        <v>13</v>
      </c>
      <c r="F37" s="95">
        <v>6</v>
      </c>
      <c r="G37" s="95">
        <v>5</v>
      </c>
      <c r="H37" s="95">
        <v>8</v>
      </c>
      <c r="I37" s="95">
        <v>4</v>
      </c>
      <c r="J37" s="459"/>
    </row>
    <row r="38" spans="1:10" ht="10.5" customHeight="1">
      <c r="A38" s="10"/>
      <c r="B38" s="27" t="s">
        <v>30</v>
      </c>
      <c r="C38" s="443">
        <v>23</v>
      </c>
      <c r="D38" s="443">
        <f t="shared" si="1"/>
        <v>32</v>
      </c>
      <c r="E38" s="95">
        <v>7</v>
      </c>
      <c r="F38" s="95">
        <v>6</v>
      </c>
      <c r="G38" s="95">
        <v>10</v>
      </c>
      <c r="H38" s="95">
        <v>9</v>
      </c>
      <c r="I38" s="95">
        <v>10</v>
      </c>
      <c r="J38" s="459"/>
    </row>
    <row r="39" spans="1:10" ht="10.5" customHeight="1">
      <c r="A39" s="10"/>
      <c r="B39" s="27" t="s">
        <v>20</v>
      </c>
      <c r="C39" s="31">
        <f>C28-SUM(C29:C38)</f>
        <v>208</v>
      </c>
      <c r="D39" s="31">
        <f t="shared" si="1"/>
        <v>273</v>
      </c>
      <c r="E39" s="43">
        <f>E28-SUM(E29:E38)</f>
        <v>41</v>
      </c>
      <c r="F39" s="43">
        <f>F28-SUM(F29:F38)</f>
        <v>63</v>
      </c>
      <c r="G39" s="43">
        <f>G28-SUM(G29:G38)</f>
        <v>82</v>
      </c>
      <c r="H39" s="43">
        <f>H28-SUM(H29:H38)</f>
        <v>87</v>
      </c>
      <c r="I39" s="43">
        <f>I28-SUM(I29:I38)</f>
        <v>49</v>
      </c>
      <c r="J39" s="459"/>
    </row>
    <row r="40" spans="1:10" ht="11.25" customHeight="1">
      <c r="A40" s="22" t="s">
        <v>220</v>
      </c>
      <c r="B40" s="27"/>
      <c r="C40" s="442">
        <v>5740</v>
      </c>
      <c r="D40" s="442">
        <f t="shared" si="1"/>
        <v>5133</v>
      </c>
      <c r="E40" s="275">
        <v>1048</v>
      </c>
      <c r="F40" s="275">
        <v>1322</v>
      </c>
      <c r="G40" s="275">
        <v>1474</v>
      </c>
      <c r="H40" s="275">
        <v>1289</v>
      </c>
      <c r="I40" s="275">
        <v>1243</v>
      </c>
      <c r="J40" s="459"/>
    </row>
    <row r="41" spans="1:10" ht="10.5" customHeight="1">
      <c r="A41" s="10"/>
      <c r="B41" s="27" t="s">
        <v>22</v>
      </c>
      <c r="C41" s="443">
        <v>76</v>
      </c>
      <c r="D41" s="443">
        <f t="shared" si="1"/>
        <v>124</v>
      </c>
      <c r="E41" s="95">
        <v>16</v>
      </c>
      <c r="F41" s="95">
        <v>29</v>
      </c>
      <c r="G41" s="95">
        <v>33</v>
      </c>
      <c r="H41" s="95">
        <v>46</v>
      </c>
      <c r="I41" s="95">
        <v>19</v>
      </c>
      <c r="J41" s="459"/>
    </row>
    <row r="42" spans="1:10" ht="10.5" customHeight="1">
      <c r="A42" s="10"/>
      <c r="B42" s="27" t="s">
        <v>29</v>
      </c>
      <c r="C42" s="443">
        <v>5516</v>
      </c>
      <c r="D42" s="443">
        <f t="shared" si="1"/>
        <v>4839</v>
      </c>
      <c r="E42" s="95">
        <v>1001</v>
      </c>
      <c r="F42" s="95">
        <v>1249</v>
      </c>
      <c r="G42" s="95">
        <v>1403</v>
      </c>
      <c r="H42" s="95">
        <v>1186</v>
      </c>
      <c r="I42" s="95">
        <v>1186</v>
      </c>
      <c r="J42" s="459"/>
    </row>
    <row r="43" spans="1:10" ht="10.5" customHeight="1">
      <c r="A43" s="10"/>
      <c r="B43" s="27" t="s">
        <v>20</v>
      </c>
      <c r="C43" s="31">
        <f>C40-SUM(C41:C42)</f>
        <v>148</v>
      </c>
      <c r="D43" s="31">
        <f t="shared" si="1"/>
        <v>170</v>
      </c>
      <c r="E43" s="43">
        <f>E40-SUM(E41:E42)</f>
        <v>31</v>
      </c>
      <c r="F43" s="43">
        <f>F40-SUM(F41:F42)</f>
        <v>44</v>
      </c>
      <c r="G43" s="43">
        <f>G40-SUM(G41:G42)</f>
        <v>38</v>
      </c>
      <c r="H43" s="43">
        <f>H40-SUM(H41:H42)</f>
        <v>57</v>
      </c>
      <c r="I43" s="43">
        <f>I40-SUM(I41:I42)</f>
        <v>38</v>
      </c>
      <c r="J43" s="459"/>
    </row>
    <row r="44" spans="1:10" ht="11.25" customHeight="1">
      <c r="A44" s="22" t="s">
        <v>221</v>
      </c>
      <c r="B44" s="27"/>
      <c r="C44" s="442">
        <v>89</v>
      </c>
      <c r="D44" s="442">
        <f t="shared" si="1"/>
        <v>108</v>
      </c>
      <c r="E44" s="275">
        <v>23</v>
      </c>
      <c r="F44" s="275">
        <v>35</v>
      </c>
      <c r="G44" s="275">
        <v>28</v>
      </c>
      <c r="H44" s="275">
        <v>22</v>
      </c>
      <c r="I44" s="275">
        <v>18</v>
      </c>
      <c r="J44" s="459"/>
    </row>
    <row r="45" spans="1:10" ht="10.5" customHeight="1">
      <c r="A45" s="10"/>
      <c r="B45" s="27" t="s">
        <v>21</v>
      </c>
      <c r="C45" s="443">
        <v>86</v>
      </c>
      <c r="D45" s="443">
        <f t="shared" si="1"/>
        <v>103</v>
      </c>
      <c r="E45" s="95">
        <v>22</v>
      </c>
      <c r="F45" s="95">
        <v>34</v>
      </c>
      <c r="G45" s="95">
        <v>27</v>
      </c>
      <c r="H45" s="95">
        <v>20</v>
      </c>
      <c r="I45" s="95">
        <v>17</v>
      </c>
      <c r="J45" s="459"/>
    </row>
    <row r="46" spans="1:10" ht="11.25" customHeight="1">
      <c r="A46" s="10"/>
      <c r="B46" s="180" t="s">
        <v>279</v>
      </c>
      <c r="C46" s="444">
        <v>0</v>
      </c>
      <c r="D46" s="444">
        <v>0</v>
      </c>
      <c r="E46" s="444">
        <v>0</v>
      </c>
      <c r="F46" s="444">
        <v>0</v>
      </c>
      <c r="G46" s="444">
        <v>0</v>
      </c>
      <c r="H46" s="444">
        <v>0</v>
      </c>
      <c r="I46" s="444">
        <v>0</v>
      </c>
      <c r="J46" s="459"/>
    </row>
    <row r="47" spans="1:10" ht="12" customHeight="1">
      <c r="A47" s="35"/>
      <c r="B47" s="187" t="s">
        <v>20</v>
      </c>
      <c r="C47" s="269">
        <f>C44-SUM(C45:C46)</f>
        <v>3</v>
      </c>
      <c r="D47" s="269">
        <f t="shared" si="1"/>
        <v>5</v>
      </c>
      <c r="E47" s="299">
        <f>E44-SUM(E45:E45)</f>
        <v>1</v>
      </c>
      <c r="F47" s="299">
        <f>F44-SUM(F45:F45)</f>
        <v>1</v>
      </c>
      <c r="G47" s="299">
        <f>G44-SUM(G45:G45)</f>
        <v>1</v>
      </c>
      <c r="H47" s="299">
        <f>H44-SUM(H45:H45)</f>
        <v>2</v>
      </c>
      <c r="I47" s="299">
        <f>I44-SUM(I45:I45)</f>
        <v>1</v>
      </c>
      <c r="J47" s="459"/>
    </row>
    <row r="48" spans="1:10" ht="6.75" customHeight="1">
      <c r="A48" s="29"/>
      <c r="B48" s="29"/>
      <c r="C48" s="347"/>
      <c r="D48" s="347"/>
      <c r="E48" s="348"/>
      <c r="F48" s="348"/>
      <c r="G48" s="348"/>
      <c r="H48" s="348"/>
      <c r="I48" s="348"/>
      <c r="J48" s="459"/>
    </row>
    <row r="49" spans="1:10" ht="14.25" customHeight="1">
      <c r="A49" s="57"/>
      <c r="B49" s="346" t="s">
        <v>360</v>
      </c>
      <c r="C49" s="346"/>
      <c r="J49" s="459"/>
    </row>
    <row r="50" ht="0.75" customHeight="1">
      <c r="A50" s="89"/>
    </row>
    <row r="51" spans="2:4" ht="15.75">
      <c r="B51" s="58" t="s">
        <v>363</v>
      </c>
      <c r="C51" s="73"/>
      <c r="D51" s="73"/>
    </row>
  </sheetData>
  <mergeCells count="5">
    <mergeCell ref="J1:J49"/>
    <mergeCell ref="A3:B4"/>
    <mergeCell ref="C3:C4"/>
    <mergeCell ref="E3:H3"/>
    <mergeCell ref="D3:D4"/>
  </mergeCells>
  <printOptions/>
  <pageMargins left="0.77" right="0.28" top="0.37" bottom="0" header="0.18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C25">
      <selection activeCell="I37" sqref="I37"/>
    </sheetView>
  </sheetViews>
  <sheetFormatPr defaultColWidth="9.140625" defaultRowHeight="12.75"/>
  <cols>
    <col min="1" max="1" width="5.7109375" style="122" customWidth="1"/>
    <col min="2" max="2" width="32.421875" style="122" customWidth="1"/>
    <col min="3" max="9" width="12.28125" style="122" customWidth="1"/>
    <col min="10" max="10" width="3.140625" style="122" customWidth="1"/>
    <col min="11" max="16384" width="9.140625" style="122" customWidth="1"/>
  </cols>
  <sheetData>
    <row r="1" spans="1:10" s="121" customFormat="1" ht="15" customHeight="1">
      <c r="A1" s="34" t="s">
        <v>339</v>
      </c>
      <c r="J1" s="482" t="s">
        <v>289</v>
      </c>
    </row>
    <row r="2" spans="1:10" ht="11.25" customHeight="1">
      <c r="A2" s="12"/>
      <c r="B2" s="3"/>
      <c r="C2" s="3"/>
      <c r="D2" s="3"/>
      <c r="E2" s="59"/>
      <c r="F2" s="59"/>
      <c r="G2" s="59"/>
      <c r="H2" s="441"/>
      <c r="I2" s="441" t="s">
        <v>180</v>
      </c>
      <c r="J2" s="482"/>
    </row>
    <row r="3" spans="1:10" ht="15" customHeight="1">
      <c r="A3" s="445" t="s">
        <v>10</v>
      </c>
      <c r="B3" s="446"/>
      <c r="C3" s="469">
        <v>2005</v>
      </c>
      <c r="D3" s="469" t="s">
        <v>355</v>
      </c>
      <c r="E3" s="479" t="s">
        <v>355</v>
      </c>
      <c r="F3" s="480"/>
      <c r="G3" s="480"/>
      <c r="H3" s="481"/>
      <c r="I3" s="403" t="s">
        <v>357</v>
      </c>
      <c r="J3" s="482"/>
    </row>
    <row r="4" spans="1:10" ht="13.5" customHeight="1">
      <c r="A4" s="447"/>
      <c r="B4" s="448"/>
      <c r="C4" s="449"/>
      <c r="D4" s="449"/>
      <c r="E4" s="41" t="s">
        <v>0</v>
      </c>
      <c r="F4" s="41" t="s">
        <v>208</v>
      </c>
      <c r="G4" s="41" t="s">
        <v>211</v>
      </c>
      <c r="H4" s="41" t="s">
        <v>255</v>
      </c>
      <c r="I4" s="41" t="s">
        <v>0</v>
      </c>
      <c r="J4" s="482"/>
    </row>
    <row r="5" spans="1:10" ht="12" customHeight="1">
      <c r="A5" s="22" t="s">
        <v>261</v>
      </c>
      <c r="B5" s="135" t="s">
        <v>268</v>
      </c>
      <c r="C5" s="217">
        <f>'Table 6'!C6-'Table 7'!C5</f>
        <v>16991</v>
      </c>
      <c r="D5" s="217">
        <f>'Table 6'!D6-'Table 7'!D5</f>
        <v>21362</v>
      </c>
      <c r="E5" s="217">
        <f>'Table 6'!E6-'Table 7'!E5</f>
        <v>4797</v>
      </c>
      <c r="F5" s="217">
        <f>'Table 6'!F6-'Table 7'!F5</f>
        <v>6393</v>
      </c>
      <c r="G5" s="217">
        <f>'Table 6'!G6-'Table 7'!G5</f>
        <v>4223</v>
      </c>
      <c r="H5" s="217">
        <f>'Table 6'!H6-'Table 7'!H5</f>
        <v>5949</v>
      </c>
      <c r="I5" s="217">
        <f>'Table 6'!I6-'Table 7'!I5</f>
        <v>3404</v>
      </c>
      <c r="J5" s="482"/>
    </row>
    <row r="6" spans="1:10" ht="10.5" customHeight="1">
      <c r="A6" s="22" t="s">
        <v>217</v>
      </c>
      <c r="B6" s="29"/>
      <c r="C6" s="241">
        <f>'Table 6'!C7-'Table 7'!C6</f>
        <v>6028</v>
      </c>
      <c r="D6" s="241">
        <f>'Table 6'!D7-'Table 7'!D6</f>
        <v>4974</v>
      </c>
      <c r="E6" s="242">
        <f>'Table 6'!E7-'Table 7'!E6</f>
        <v>1473</v>
      </c>
      <c r="F6" s="241">
        <f>'Table 6'!F7-'Table 7'!F6</f>
        <v>1134</v>
      </c>
      <c r="G6" s="241">
        <f>'Table 6'!G7-'Table 7'!G6</f>
        <v>1018</v>
      </c>
      <c r="H6" s="241">
        <f>'Table 6'!H7-'Table 7'!H6</f>
        <v>1349</v>
      </c>
      <c r="I6" s="241">
        <f>'Table 6'!I7-'Table 7'!I6</f>
        <v>1205</v>
      </c>
      <c r="J6" s="482"/>
    </row>
    <row r="7" spans="1:11" ht="10.5" customHeight="1">
      <c r="A7" s="22"/>
      <c r="B7" s="27" t="s">
        <v>43</v>
      </c>
      <c r="C7" s="244">
        <f>'Table 6'!C8-'Table 7'!C7</f>
        <v>17</v>
      </c>
      <c r="D7" s="244">
        <f>'Table 6'!D8-'Table 7'!D7</f>
        <v>2</v>
      </c>
      <c r="E7" s="246">
        <f>'Table 6'!E8-'Table 7'!E7</f>
        <v>0</v>
      </c>
      <c r="F7" s="243">
        <f>'Table 6'!F8-'Table 7'!F7</f>
        <v>2</v>
      </c>
      <c r="G7" s="246">
        <f>'Table 6'!G8-'Table 7'!G7</f>
        <v>0</v>
      </c>
      <c r="H7" s="246">
        <f>'Table 6'!H8-'Table 7'!H7</f>
        <v>0</v>
      </c>
      <c r="I7" s="246">
        <f>'Table 6'!I8-'Table 7'!I7</f>
        <v>0</v>
      </c>
      <c r="J7" s="482"/>
      <c r="K7" s="125"/>
    </row>
    <row r="8" spans="1:10" ht="10.5" customHeight="1">
      <c r="A8" s="10"/>
      <c r="B8" s="29" t="s">
        <v>11</v>
      </c>
      <c r="C8" s="243">
        <f>'Table 6'!C9-'Table 7'!C8</f>
        <v>197</v>
      </c>
      <c r="D8" s="243">
        <f>'Table 6'!D9-'Table 7'!D8</f>
        <v>267</v>
      </c>
      <c r="E8" s="244">
        <f>'Table 6'!E9-'Table 7'!E8</f>
        <v>84</v>
      </c>
      <c r="F8" s="243">
        <f>'Table 6'!F9-'Table 7'!F8</f>
        <v>35</v>
      </c>
      <c r="G8" s="243">
        <f>'Table 6'!G9-'Table 7'!G8</f>
        <v>89</v>
      </c>
      <c r="H8" s="243">
        <f>'Table 6'!H9-'Table 7'!H8</f>
        <v>59</v>
      </c>
      <c r="I8" s="243">
        <f>'Table 6'!I9-'Table 7'!I8</f>
        <v>55</v>
      </c>
      <c r="J8" s="482"/>
    </row>
    <row r="9" spans="1:10" ht="10.5" customHeight="1">
      <c r="A9" s="10"/>
      <c r="B9" s="29" t="s">
        <v>12</v>
      </c>
      <c r="C9" s="243">
        <f>'Table 6'!C10-'Table 7'!C9</f>
        <v>1977</v>
      </c>
      <c r="D9" s="243">
        <f>'Table 6'!D10-'Table 7'!D9</f>
        <v>1796</v>
      </c>
      <c r="E9" s="244">
        <f>'Table 6'!E10-'Table 7'!E9</f>
        <v>483</v>
      </c>
      <c r="F9" s="243">
        <f>'Table 6'!F10-'Table 7'!F9</f>
        <v>374</v>
      </c>
      <c r="G9" s="243">
        <f>'Table 6'!G10-'Table 7'!G9</f>
        <v>483</v>
      </c>
      <c r="H9" s="243">
        <f>'Table 6'!H10-'Table 7'!H9</f>
        <v>456</v>
      </c>
      <c r="I9" s="243">
        <f>'Table 6'!I10-'Table 7'!I9</f>
        <v>428</v>
      </c>
      <c r="J9" s="482"/>
    </row>
    <row r="10" spans="1:10" ht="10.5" customHeight="1">
      <c r="A10" s="10"/>
      <c r="B10" s="29" t="s">
        <v>13</v>
      </c>
      <c r="C10" s="243">
        <f>'Table 6'!C11-'Table 7'!C10</f>
        <v>243</v>
      </c>
      <c r="D10" s="243">
        <f>'Table 6'!D11-'Table 7'!D10</f>
        <v>219</v>
      </c>
      <c r="E10" s="244">
        <f>'Table 6'!E11-'Table 7'!E10</f>
        <v>70</v>
      </c>
      <c r="F10" s="243">
        <f>'Table 6'!F11-'Table 7'!F10</f>
        <v>92</v>
      </c>
      <c r="G10" s="243">
        <f>'Table 6'!G11-'Table 7'!G10</f>
        <v>15</v>
      </c>
      <c r="H10" s="243">
        <f>'Table 6'!H11-'Table 7'!H10</f>
        <v>42</v>
      </c>
      <c r="I10" s="243">
        <f>'Table 6'!I11-'Table 7'!I10</f>
        <v>23</v>
      </c>
      <c r="J10" s="482"/>
    </row>
    <row r="11" spans="1:10" ht="10.5" customHeight="1">
      <c r="A11" s="10"/>
      <c r="B11" s="29" t="s">
        <v>14</v>
      </c>
      <c r="C11" s="243">
        <f>'Table 6'!C12-'Table 7'!C11</f>
        <v>1960</v>
      </c>
      <c r="D11" s="243">
        <f>'Table 6'!D12-'Table 7'!D11</f>
        <v>799</v>
      </c>
      <c r="E11" s="244">
        <f>'Table 6'!E12-'Table 7'!E11</f>
        <v>209</v>
      </c>
      <c r="F11" s="243">
        <f>'Table 6'!F12-'Table 7'!F11</f>
        <v>163</v>
      </c>
      <c r="G11" s="243">
        <f>'Table 6'!G12-'Table 7'!G11</f>
        <v>208</v>
      </c>
      <c r="H11" s="243">
        <f>'Table 6'!H12-'Table 7'!H11</f>
        <v>219</v>
      </c>
      <c r="I11" s="243">
        <f>'Table 6'!I12-'Table 7'!I11</f>
        <v>287</v>
      </c>
      <c r="J11" s="482"/>
    </row>
    <row r="12" spans="1:10" ht="10.5" customHeight="1">
      <c r="A12" s="10"/>
      <c r="B12" s="29" t="s">
        <v>15</v>
      </c>
      <c r="C12" s="243">
        <f>'Table 6'!C13-'Table 7'!C12</f>
        <v>53</v>
      </c>
      <c r="D12" s="243">
        <f>'Table 6'!D13-'Table 7'!D12</f>
        <v>20</v>
      </c>
      <c r="E12" s="244">
        <f>'Table 6'!E13-'Table 7'!E12</f>
        <v>2</v>
      </c>
      <c r="F12" s="243">
        <f>'Table 6'!F13-'Table 7'!F12</f>
        <v>1</v>
      </c>
      <c r="G12" s="243">
        <f>'Table 6'!G13-'Table 7'!G12</f>
        <v>7</v>
      </c>
      <c r="H12" s="243">
        <f>'Table 6'!H13-'Table 7'!H12</f>
        <v>10</v>
      </c>
      <c r="I12" s="243">
        <f>'Table 6'!I13-'Table 7'!I12</f>
        <v>1</v>
      </c>
      <c r="J12" s="482"/>
    </row>
    <row r="13" spans="1:10" ht="10.5" customHeight="1">
      <c r="A13" s="10"/>
      <c r="B13" s="29" t="s">
        <v>16</v>
      </c>
      <c r="C13" s="243">
        <f>'Table 6'!C14-'Table 7'!C13</f>
        <v>17</v>
      </c>
      <c r="D13" s="243">
        <f>'Table 6'!D14-'Table 7'!D13</f>
        <v>45</v>
      </c>
      <c r="E13" s="244">
        <f>'Table 6'!E14-'Table 7'!E13</f>
        <v>3</v>
      </c>
      <c r="F13" s="246">
        <f>'Table 6'!F14-'Table 7'!F13</f>
        <v>0</v>
      </c>
      <c r="G13" s="243">
        <f>'Table 6'!G14-'Table 7'!G13</f>
        <v>4</v>
      </c>
      <c r="H13" s="243">
        <f>'Table 6'!H14-'Table 7'!H13</f>
        <v>38</v>
      </c>
      <c r="I13" s="243">
        <f>'Table 6'!I14-'Table 7'!I13</f>
        <v>33</v>
      </c>
      <c r="J13" s="482"/>
    </row>
    <row r="14" spans="1:10" ht="10.5" customHeight="1">
      <c r="A14" s="10"/>
      <c r="B14" s="29" t="s">
        <v>19</v>
      </c>
      <c r="C14" s="243">
        <f>'Table 6'!C15-'Table 7'!C14</f>
        <v>618</v>
      </c>
      <c r="D14" s="243">
        <f>'Table 6'!D15-'Table 7'!D14</f>
        <v>670</v>
      </c>
      <c r="E14" s="244">
        <f>'Table 6'!E15-'Table 7'!E14</f>
        <v>137</v>
      </c>
      <c r="F14" s="243">
        <f>'Table 6'!F15-'Table 7'!F14</f>
        <v>64</v>
      </c>
      <c r="G14" s="243">
        <f>'Table 6'!G15-'Table 7'!G14</f>
        <v>125</v>
      </c>
      <c r="H14" s="243">
        <f>'Table 6'!H15-'Table 7'!H14</f>
        <v>344</v>
      </c>
      <c r="I14" s="243">
        <f>'Table 6'!I15-'Table 7'!I14</f>
        <v>113</v>
      </c>
      <c r="J14" s="482"/>
    </row>
    <row r="15" spans="1:10" ht="10.5" customHeight="1">
      <c r="A15" s="10"/>
      <c r="B15" s="29" t="s">
        <v>27</v>
      </c>
      <c r="C15" s="243">
        <f>'Table 6'!C16-'Table 7'!C15</f>
        <v>4</v>
      </c>
      <c r="D15" s="243">
        <f>'Table 6'!D16-'Table 7'!D15</f>
        <v>114</v>
      </c>
      <c r="E15" s="243">
        <f>'Table 6'!E16-'Table 7'!E15</f>
        <v>110</v>
      </c>
      <c r="F15" s="243">
        <f>'Table 6'!F16-'Table 7'!F15</f>
        <v>3</v>
      </c>
      <c r="G15" s="246">
        <f>'Table 6'!G16-'Table 7'!G15</f>
        <v>0</v>
      </c>
      <c r="H15" s="243">
        <f>'Table 6'!H16-'Table 7'!H15</f>
        <v>1</v>
      </c>
      <c r="I15" s="243">
        <f>'Table 6'!I16-'Table 7'!I15</f>
        <v>1</v>
      </c>
      <c r="J15" s="482"/>
    </row>
    <row r="16" spans="1:10" ht="10.5" customHeight="1">
      <c r="A16" s="10"/>
      <c r="B16" s="29" t="s">
        <v>32</v>
      </c>
      <c r="C16" s="243">
        <f>'Table 6'!C17-'Table 7'!C16</f>
        <v>37</v>
      </c>
      <c r="D16" s="243">
        <f>'Table 6'!D17-'Table 7'!D16</f>
        <v>54</v>
      </c>
      <c r="E16" s="244">
        <f>'Table 6'!E17-'Table 7'!E16</f>
        <v>27</v>
      </c>
      <c r="F16" s="243">
        <f>'Table 6'!F17-'Table 7'!F16</f>
        <v>11</v>
      </c>
      <c r="G16" s="243">
        <f>'Table 6'!G17-'Table 7'!G16</f>
        <v>7</v>
      </c>
      <c r="H16" s="243">
        <f>'Table 6'!H17-'Table 7'!H16</f>
        <v>9</v>
      </c>
      <c r="I16" s="243">
        <f>'Table 6'!I17-'Table 7'!I16</f>
        <v>15</v>
      </c>
      <c r="J16" s="482"/>
    </row>
    <row r="17" spans="1:10" ht="10.5" customHeight="1">
      <c r="A17" s="10"/>
      <c r="B17" s="29" t="s">
        <v>18</v>
      </c>
      <c r="C17" s="243">
        <f>'Table 6'!C18-'Table 7'!C17</f>
        <v>413</v>
      </c>
      <c r="D17" s="243">
        <f>'Table 6'!D18-'Table 7'!D17</f>
        <v>488</v>
      </c>
      <c r="E17" s="244">
        <f>'Table 6'!E18-'Table 7'!E17</f>
        <v>228</v>
      </c>
      <c r="F17" s="243">
        <f>'Table 6'!F18-'Table 7'!F17</f>
        <v>148</v>
      </c>
      <c r="G17" s="243">
        <f>'Table 6'!G18-'Table 7'!G17</f>
        <v>54</v>
      </c>
      <c r="H17" s="243">
        <f>'Table 6'!H18-'Table 7'!H17</f>
        <v>58</v>
      </c>
      <c r="I17" s="243">
        <f>'Table 6'!I18-'Table 7'!I17</f>
        <v>62</v>
      </c>
      <c r="J17" s="482"/>
    </row>
    <row r="18" spans="1:10" ht="10.5" customHeight="1">
      <c r="A18" s="10"/>
      <c r="B18" s="29" t="s">
        <v>20</v>
      </c>
      <c r="C18" s="243">
        <f>'Table 6'!C19-'Table 7'!C18</f>
        <v>492</v>
      </c>
      <c r="D18" s="243">
        <f>'Table 6'!D19-'Table 7'!D18</f>
        <v>500</v>
      </c>
      <c r="E18" s="244">
        <f>'Table 6'!E19-'Table 7'!E18</f>
        <v>120</v>
      </c>
      <c r="F18" s="243">
        <f>'Table 6'!F19-'Table 7'!F18</f>
        <v>241</v>
      </c>
      <c r="G18" s="243">
        <f>'Table 6'!G19-'Table 7'!G18</f>
        <v>26</v>
      </c>
      <c r="H18" s="243">
        <f>'Table 6'!H19-'Table 7'!H18</f>
        <v>113</v>
      </c>
      <c r="I18" s="243">
        <f>'Table 6'!I19-'Table 7'!I18</f>
        <v>187</v>
      </c>
      <c r="J18" s="482"/>
    </row>
    <row r="19" spans="1:10" ht="11.25" customHeight="1">
      <c r="A19" s="22" t="s">
        <v>218</v>
      </c>
      <c r="B19" s="29"/>
      <c r="C19" s="241">
        <f>'Table 6'!C20-'Table 7'!C19</f>
        <v>6731</v>
      </c>
      <c r="D19" s="241">
        <f>'Table 6'!D20-'Table 7'!D19</f>
        <v>10860</v>
      </c>
      <c r="E19" s="242">
        <f>'Table 6'!E20-'Table 7'!E19</f>
        <v>2343</v>
      </c>
      <c r="F19" s="241">
        <f>'Table 6'!F20-'Table 7'!F19</f>
        <v>3245</v>
      </c>
      <c r="G19" s="241">
        <f>'Table 6'!G20-'Table 7'!G19</f>
        <v>2135</v>
      </c>
      <c r="H19" s="241">
        <f>'Table 6'!H20-'Table 7'!H19</f>
        <v>3137</v>
      </c>
      <c r="I19" s="241">
        <f>'Table 6'!I20-'Table 7'!I19</f>
        <v>1122</v>
      </c>
      <c r="J19" s="482"/>
    </row>
    <row r="20" spans="1:10" ht="10.5" customHeight="1">
      <c r="A20" s="22"/>
      <c r="B20" s="29" t="s">
        <v>263</v>
      </c>
      <c r="C20" s="243">
        <f>'Table 6'!C21-'Table 7'!C20</f>
        <v>174</v>
      </c>
      <c r="D20" s="243">
        <f>'Table 6'!D21-'Table 7'!D20</f>
        <v>109</v>
      </c>
      <c r="E20" s="244">
        <f>'Table 6'!E21-'Table 7'!E20</f>
        <v>21</v>
      </c>
      <c r="F20" s="243">
        <f>'Table 6'!F21-'Table 7'!F20</f>
        <v>29</v>
      </c>
      <c r="G20" s="243">
        <f>'Table 6'!G21-'Table 7'!G20</f>
        <v>37</v>
      </c>
      <c r="H20" s="243">
        <f>'Table 6'!H21-'Table 7'!H20</f>
        <v>22</v>
      </c>
      <c r="I20" s="243">
        <f>'Table 6'!I21-'Table 7'!I20</f>
        <v>15</v>
      </c>
      <c r="J20" s="482"/>
    </row>
    <row r="21" spans="1:10" ht="12.75" customHeight="1">
      <c r="A21" s="10"/>
      <c r="B21" s="29" t="s">
        <v>361</v>
      </c>
      <c r="C21" s="243">
        <f>'Table 6'!C22-'Table 7'!C21</f>
        <v>118</v>
      </c>
      <c r="D21" s="243">
        <f>'Table 6'!D22-'Table 7'!D21</f>
        <v>97</v>
      </c>
      <c r="E21" s="244">
        <f>'Table 6'!E22-'Table 7'!E21</f>
        <v>23</v>
      </c>
      <c r="F21" s="243">
        <f>'Table 6'!F22-'Table 7'!F21</f>
        <v>20</v>
      </c>
      <c r="G21" s="243">
        <f>'Table 6'!G22-'Table 7'!G21</f>
        <v>30</v>
      </c>
      <c r="H21" s="243">
        <f>'Table 6'!H22-'Table 7'!H21</f>
        <v>24</v>
      </c>
      <c r="I21" s="243">
        <f>'Table 6'!I22-'Table 7'!I21</f>
        <v>7</v>
      </c>
      <c r="J21" s="482"/>
    </row>
    <row r="22" spans="1:10" ht="10.5" customHeight="1">
      <c r="A22" s="10"/>
      <c r="B22" s="29" t="s">
        <v>23</v>
      </c>
      <c r="C22" s="243">
        <f>'Table 6'!C23-'Table 7'!C22</f>
        <v>143</v>
      </c>
      <c r="D22" s="243">
        <f>'Table 6'!D23-'Table 7'!D22</f>
        <v>261</v>
      </c>
      <c r="E22" s="244">
        <f>'Table 6'!E23-'Table 7'!E22</f>
        <v>60</v>
      </c>
      <c r="F22" s="243">
        <f>'Table 6'!F23-'Table 7'!F22</f>
        <v>66</v>
      </c>
      <c r="G22" s="243">
        <f>'Table 6'!G23-'Table 7'!G22</f>
        <v>48</v>
      </c>
      <c r="H22" s="243">
        <f>'Table 6'!H23-'Table 7'!H22</f>
        <v>87</v>
      </c>
      <c r="I22" s="243">
        <f>'Table 6'!I23-'Table 7'!I22</f>
        <v>51</v>
      </c>
      <c r="J22" s="482"/>
    </row>
    <row r="23" spans="1:10" ht="10.5" customHeight="1">
      <c r="A23" s="10"/>
      <c r="B23" s="29" t="s">
        <v>31</v>
      </c>
      <c r="C23" s="243">
        <f>'Table 6'!C24-'Table 7'!C23</f>
        <v>412</v>
      </c>
      <c r="D23" s="243">
        <f>'Table 6'!D24-'Table 7'!D23</f>
        <v>489</v>
      </c>
      <c r="E23" s="244">
        <f>'Table 6'!E24-'Table 7'!E23</f>
        <v>255</v>
      </c>
      <c r="F23" s="243">
        <f>'Table 6'!F24-'Table 7'!F23</f>
        <v>66</v>
      </c>
      <c r="G23" s="243">
        <f>'Table 6'!G24-'Table 7'!G23</f>
        <v>137</v>
      </c>
      <c r="H23" s="243">
        <f>'Table 6'!H24-'Table 7'!H23</f>
        <v>31</v>
      </c>
      <c r="I23" s="243">
        <f>'Table 6'!I24-'Table 7'!I23</f>
        <v>18</v>
      </c>
      <c r="J23" s="482"/>
    </row>
    <row r="24" spans="1:10" ht="10.5" customHeight="1">
      <c r="A24" s="10"/>
      <c r="B24" s="29" t="s">
        <v>26</v>
      </c>
      <c r="C24" s="243">
        <f>'Table 6'!C25-'Table 7'!C24</f>
        <v>178</v>
      </c>
      <c r="D24" s="243">
        <f>'Table 6'!D25-'Table 7'!D24</f>
        <v>107</v>
      </c>
      <c r="E24" s="244">
        <f>'Table 6'!E25-'Table 7'!E24</f>
        <v>17</v>
      </c>
      <c r="F24" s="243">
        <f>'Table 6'!F25-'Table 7'!F24</f>
        <v>22</v>
      </c>
      <c r="G24" s="243">
        <f>'Table 6'!G25-'Table 7'!G24</f>
        <v>33</v>
      </c>
      <c r="H24" s="243">
        <f>'Table 6'!H25-'Table 7'!H24</f>
        <v>35</v>
      </c>
      <c r="I24" s="243">
        <f>'Table 6'!I25-'Table 7'!I24</f>
        <v>41</v>
      </c>
      <c r="J24" s="482"/>
    </row>
    <row r="25" spans="1:10" ht="10.5" customHeight="1">
      <c r="A25" s="10"/>
      <c r="B25" s="29" t="s">
        <v>33</v>
      </c>
      <c r="C25" s="243">
        <f>'Table 6'!C26-'Table 7'!C25</f>
        <v>463</v>
      </c>
      <c r="D25" s="243">
        <f>'Table 6'!D26-'Table 7'!D25</f>
        <v>1137</v>
      </c>
      <c r="E25" s="244">
        <f>'Table 6'!E26-'Table 7'!E25</f>
        <v>561</v>
      </c>
      <c r="F25" s="243">
        <f>'Table 6'!F26-'Table 7'!F25</f>
        <v>74</v>
      </c>
      <c r="G25" s="243">
        <f>'Table 6'!G26-'Table 7'!G25</f>
        <v>21</v>
      </c>
      <c r="H25" s="243">
        <f>'Table 6'!H26-'Table 7'!H25</f>
        <v>481</v>
      </c>
      <c r="I25" s="243">
        <f>'Table 6'!I26-'Table 7'!I25</f>
        <v>49</v>
      </c>
      <c r="J25" s="482"/>
    </row>
    <row r="26" spans="1:10" ht="10.5" customHeight="1">
      <c r="A26" s="10"/>
      <c r="B26" s="29" t="s">
        <v>134</v>
      </c>
      <c r="C26" s="243">
        <f>'Table 6'!C27-'Table 7'!C26</f>
        <v>4885</v>
      </c>
      <c r="D26" s="243">
        <f>'Table 6'!D27-'Table 7'!D26</f>
        <v>7848</v>
      </c>
      <c r="E26" s="244">
        <f>'Table 6'!E27-'Table 7'!E26</f>
        <v>1338</v>
      </c>
      <c r="F26" s="243">
        <f>'Table 6'!F27-'Table 7'!F26</f>
        <v>2815</v>
      </c>
      <c r="G26" s="243">
        <f>'Table 6'!G27-'Table 7'!G26</f>
        <v>1618</v>
      </c>
      <c r="H26" s="243">
        <f>'Table 6'!H27-'Table 7'!H26</f>
        <v>2077</v>
      </c>
      <c r="I26" s="243">
        <f>'Table 6'!I27-'Table 7'!I26</f>
        <v>724</v>
      </c>
      <c r="J26" s="482"/>
    </row>
    <row r="27" spans="1:10" ht="10.5" customHeight="1">
      <c r="A27" s="10"/>
      <c r="B27" s="27" t="s">
        <v>20</v>
      </c>
      <c r="C27" s="243">
        <f>'Table 6'!C28-'Table 7'!C27</f>
        <v>358</v>
      </c>
      <c r="D27" s="243">
        <f>'Table 6'!D28-'Table 7'!D27</f>
        <v>812</v>
      </c>
      <c r="E27" s="244">
        <f>'Table 6'!E28-'Table 7'!E27</f>
        <v>68</v>
      </c>
      <c r="F27" s="243">
        <f>'Table 6'!F28-'Table 7'!F27</f>
        <v>153</v>
      </c>
      <c r="G27" s="243">
        <f>'Table 6'!G28-'Table 7'!G27</f>
        <v>211</v>
      </c>
      <c r="H27" s="243">
        <f>'Table 6'!H28-'Table 7'!H27</f>
        <v>380</v>
      </c>
      <c r="I27" s="243">
        <f>'Table 6'!I28-'Table 7'!I27</f>
        <v>217</v>
      </c>
      <c r="J27" s="482"/>
    </row>
    <row r="28" spans="1:10" ht="10.5" customHeight="1">
      <c r="A28" s="22" t="s">
        <v>219</v>
      </c>
      <c r="B28" s="29"/>
      <c r="C28" s="241">
        <f>'Table 6'!C29-'Table 7'!C28</f>
        <v>3912</v>
      </c>
      <c r="D28" s="241">
        <f>'Table 6'!D29-'Table 7'!D28</f>
        <v>4042</v>
      </c>
      <c r="E28" s="242">
        <f>'Table 6'!E29-'Table 7'!E28</f>
        <v>878</v>
      </c>
      <c r="F28" s="241">
        <f>'Table 6'!F29-'Table 7'!F28</f>
        <v>1063</v>
      </c>
      <c r="G28" s="241">
        <f>'Table 6'!G29-'Table 7'!G28</f>
        <v>957</v>
      </c>
      <c r="H28" s="241">
        <f>'Table 6'!H29-'Table 7'!H28</f>
        <v>1144</v>
      </c>
      <c r="I28" s="241">
        <f>'Table 6'!I29-'Table 7'!I28</f>
        <v>967</v>
      </c>
      <c r="J28" s="482"/>
    </row>
    <row r="29" spans="1:10" ht="10.5" customHeight="1">
      <c r="A29" s="10"/>
      <c r="B29" s="29" t="s">
        <v>144</v>
      </c>
      <c r="C29" s="243">
        <f>'Table 6'!C30-'Table 7'!C29</f>
        <v>69</v>
      </c>
      <c r="D29" s="243">
        <f>'Table 6'!D30-'Table 7'!D29</f>
        <v>104</v>
      </c>
      <c r="E29" s="244">
        <f>'Table 6'!E30-'Table 7'!E29</f>
        <v>19</v>
      </c>
      <c r="F29" s="243">
        <f>'Table 6'!F30-'Table 7'!F29</f>
        <v>19</v>
      </c>
      <c r="G29" s="243">
        <f>'Table 6'!G30-'Table 7'!G29</f>
        <v>32</v>
      </c>
      <c r="H29" s="243">
        <f>'Table 6'!H30-'Table 7'!H29</f>
        <v>34</v>
      </c>
      <c r="I29" s="243">
        <f>'Table 6'!I30-'Table 7'!I29</f>
        <v>40</v>
      </c>
      <c r="J29" s="482"/>
    </row>
    <row r="30" spans="1:10" ht="10.5" customHeight="1">
      <c r="A30" s="10"/>
      <c r="B30" s="27" t="s">
        <v>296</v>
      </c>
      <c r="C30" s="243">
        <f>'Table 6'!C31-'Table 7'!C30</f>
        <v>140</v>
      </c>
      <c r="D30" s="243">
        <f>'Table 6'!D31-'Table 7'!D30</f>
        <v>231</v>
      </c>
      <c r="E30" s="244">
        <f>'Table 6'!E31-'Table 7'!E30</f>
        <v>72</v>
      </c>
      <c r="F30" s="243">
        <f>'Table 6'!F31-'Table 7'!F30</f>
        <v>68</v>
      </c>
      <c r="G30" s="243">
        <f>'Table 6'!G31-'Table 7'!G30</f>
        <v>62</v>
      </c>
      <c r="H30" s="243">
        <f>'Table 6'!H31-'Table 7'!H30</f>
        <v>29</v>
      </c>
      <c r="I30" s="243">
        <f>'Table 6'!I31-'Table 7'!I30</f>
        <v>42</v>
      </c>
      <c r="J30" s="482"/>
    </row>
    <row r="31" spans="1:10" ht="10.5" customHeight="1">
      <c r="A31" s="10"/>
      <c r="B31" s="29" t="s">
        <v>24</v>
      </c>
      <c r="C31" s="243">
        <f>'Table 6'!C32-'Table 7'!C31</f>
        <v>31</v>
      </c>
      <c r="D31" s="243">
        <f>'Table 6'!D32-'Table 7'!D31</f>
        <v>8</v>
      </c>
      <c r="E31" s="244">
        <f>'Table 6'!E32-'Table 7'!E31</f>
        <v>3</v>
      </c>
      <c r="F31" s="243">
        <f>'Table 6'!F32-'Table 7'!F31</f>
        <v>1</v>
      </c>
      <c r="G31" s="243">
        <f>'Table 6'!G32-'Table 7'!G31</f>
        <v>4</v>
      </c>
      <c r="H31" s="246">
        <f>'Table 6'!H32-'Table 7'!H31</f>
        <v>0</v>
      </c>
      <c r="I31" s="246">
        <f>'Table 6'!I32-'Table 7'!I31</f>
        <v>1</v>
      </c>
      <c r="J31" s="482"/>
    </row>
    <row r="32" spans="1:10" ht="10.5" customHeight="1">
      <c r="A32" s="10"/>
      <c r="B32" s="27" t="s">
        <v>300</v>
      </c>
      <c r="C32" s="243">
        <f>'Table 6'!C33-'Table 7'!C32</f>
        <v>2179</v>
      </c>
      <c r="D32" s="243">
        <f>'Table 6'!D33-'Table 7'!D32</f>
        <v>1890</v>
      </c>
      <c r="E32" s="244">
        <f>'Table 6'!E33-'Table 7'!E32</f>
        <v>467</v>
      </c>
      <c r="F32" s="243">
        <f>'Table 6'!F33-'Table 7'!F32</f>
        <v>543</v>
      </c>
      <c r="G32" s="243">
        <f>'Table 6'!G33-'Table 7'!G32</f>
        <v>469</v>
      </c>
      <c r="H32" s="243">
        <f>'Table 6'!H33-'Table 7'!H32</f>
        <v>411</v>
      </c>
      <c r="I32" s="243">
        <f>'Table 6'!I33-'Table 7'!I32</f>
        <v>455</v>
      </c>
      <c r="J32" s="482"/>
    </row>
    <row r="33" spans="1:10" ht="10.5" customHeight="1">
      <c r="A33" s="10"/>
      <c r="B33" s="27" t="s">
        <v>147</v>
      </c>
      <c r="C33" s="243">
        <f>'Table 6'!C34-'Table 7'!C33</f>
        <v>15</v>
      </c>
      <c r="D33" s="243">
        <f>'Table 6'!D34-'Table 7'!D33</f>
        <v>31</v>
      </c>
      <c r="E33" s="244">
        <f>'Table 6'!E34-'Table 7'!E33</f>
        <v>1</v>
      </c>
      <c r="F33" s="246">
        <f>'Table 6'!F34-'Table 7'!F33</f>
        <v>0</v>
      </c>
      <c r="G33" s="243">
        <f>'Table 6'!G34-'Table 7'!G33</f>
        <v>5</v>
      </c>
      <c r="H33" s="243">
        <f>'Table 6'!H34-'Table 7'!H33</f>
        <v>25</v>
      </c>
      <c r="I33" s="243">
        <f>'Table 6'!I34-'Table 7'!I33</f>
        <v>2</v>
      </c>
      <c r="J33" s="482"/>
    </row>
    <row r="34" spans="1:10" ht="10.5" customHeight="1">
      <c r="A34" s="10"/>
      <c r="B34" s="29" t="s">
        <v>17</v>
      </c>
      <c r="C34" s="243">
        <f>'Table 6'!C35-'Table 7'!C34</f>
        <v>802</v>
      </c>
      <c r="D34" s="243">
        <f>'Table 6'!D35-'Table 7'!D34</f>
        <v>872</v>
      </c>
      <c r="E34" s="244">
        <f>'Table 6'!E35-'Table 7'!E34</f>
        <v>130</v>
      </c>
      <c r="F34" s="243">
        <f>'Table 6'!F35-'Table 7'!F34</f>
        <v>212</v>
      </c>
      <c r="G34" s="243">
        <f>'Table 6'!G35-'Table 7'!G34</f>
        <v>213</v>
      </c>
      <c r="H34" s="243">
        <f>'Table 6'!H35-'Table 7'!H34</f>
        <v>317</v>
      </c>
      <c r="I34" s="243">
        <f>'Table 6'!I35-'Table 7'!I34</f>
        <v>253</v>
      </c>
      <c r="J34" s="482"/>
    </row>
    <row r="35" spans="1:10" ht="10.5" customHeight="1">
      <c r="A35" s="10"/>
      <c r="B35" s="29" t="s">
        <v>25</v>
      </c>
      <c r="C35" s="243">
        <f>'Table 6'!C36-'Table 7'!C35</f>
        <v>256</v>
      </c>
      <c r="D35" s="243">
        <f>'Table 6'!D36-'Table 7'!D35</f>
        <v>287</v>
      </c>
      <c r="E35" s="244">
        <f>'Table 6'!E36-'Table 7'!E35</f>
        <v>58</v>
      </c>
      <c r="F35" s="243">
        <f>'Table 6'!F36-'Table 7'!F35</f>
        <v>83</v>
      </c>
      <c r="G35" s="243">
        <f>'Table 6'!G36-'Table 7'!G35</f>
        <v>65</v>
      </c>
      <c r="H35" s="243">
        <f>'Table 6'!H36-'Table 7'!H35</f>
        <v>81</v>
      </c>
      <c r="I35" s="243">
        <f>'Table 6'!I36-'Table 7'!I35</f>
        <v>65</v>
      </c>
      <c r="J35" s="482"/>
    </row>
    <row r="36" spans="1:10" ht="10.5" customHeight="1">
      <c r="A36" s="10"/>
      <c r="B36" s="29" t="s">
        <v>281</v>
      </c>
      <c r="C36" s="243">
        <f>'Table 6'!C37-'Table 7'!C36</f>
        <v>249</v>
      </c>
      <c r="D36" s="243">
        <f>'Table 6'!D37-'Table 7'!D36</f>
        <v>342</v>
      </c>
      <c r="E36" s="244">
        <f>'Table 6'!E37-'Table 7'!E36</f>
        <v>43</v>
      </c>
      <c r="F36" s="243">
        <f>'Table 6'!F37-'Table 7'!F36</f>
        <v>88</v>
      </c>
      <c r="G36" s="243">
        <f>'Table 6'!G37-'Table 7'!G36</f>
        <v>69</v>
      </c>
      <c r="H36" s="243">
        <f>'Table 6'!H37-'Table 7'!H36</f>
        <v>142</v>
      </c>
      <c r="I36" s="243">
        <f>'Table 6'!I37-'Table 7'!I36</f>
        <v>41</v>
      </c>
      <c r="J36" s="482"/>
    </row>
    <row r="37" spans="1:10" ht="10.5" customHeight="1">
      <c r="A37" s="10"/>
      <c r="B37" s="29" t="s">
        <v>44</v>
      </c>
      <c r="C37" s="243">
        <f>'Table 6'!C38-'Table 7'!C37</f>
        <v>33</v>
      </c>
      <c r="D37" s="243">
        <f>'Table 6'!D38-'Table 7'!D37</f>
        <v>8</v>
      </c>
      <c r="E37" s="244">
        <f>'Table 6'!E38-'Table 7'!E37</f>
        <v>4</v>
      </c>
      <c r="F37" s="243">
        <f>'Table 6'!F38-'Table 7'!F37</f>
        <v>2</v>
      </c>
      <c r="G37" s="243">
        <f>'Table 6'!G38-'Table 7'!G37</f>
        <v>1</v>
      </c>
      <c r="H37" s="243">
        <f>'Table 6'!H38-'Table 7'!H37</f>
        <v>1</v>
      </c>
      <c r="I37" s="246">
        <f>'Table 6'!I38-'Table 7'!I37</f>
        <v>0</v>
      </c>
      <c r="J37" s="482"/>
    </row>
    <row r="38" spans="1:10" ht="10.5" customHeight="1">
      <c r="A38" s="10"/>
      <c r="B38" s="29" t="s">
        <v>30</v>
      </c>
      <c r="C38" s="243">
        <f>'Table 6'!C39-'Table 7'!C38</f>
        <v>30</v>
      </c>
      <c r="D38" s="243">
        <f>'Table 6'!D39-'Table 7'!D38</f>
        <v>20</v>
      </c>
      <c r="E38" s="244">
        <f>'Table 6'!E39-'Table 7'!E38</f>
        <v>4</v>
      </c>
      <c r="F38" s="243">
        <f>'Table 6'!F39-'Table 7'!F38</f>
        <v>11</v>
      </c>
      <c r="G38" s="243">
        <f>'Table 6'!G39-'Table 7'!G38</f>
        <v>1</v>
      </c>
      <c r="H38" s="243">
        <f>'Table 6'!H39-'Table 7'!H38</f>
        <v>4</v>
      </c>
      <c r="I38" s="243">
        <f>'Table 6'!I39-'Table 7'!I38</f>
        <v>3</v>
      </c>
      <c r="J38" s="482"/>
    </row>
    <row r="39" spans="1:10" ht="10.5" customHeight="1">
      <c r="A39" s="10"/>
      <c r="B39" s="29" t="s">
        <v>20</v>
      </c>
      <c r="C39" s="243">
        <f>'Table 6'!C40-'Table 7'!C39</f>
        <v>108</v>
      </c>
      <c r="D39" s="243">
        <f>'Table 6'!D40-'Table 7'!D39</f>
        <v>249</v>
      </c>
      <c r="E39" s="244">
        <f>'Table 6'!E40-'Table 7'!E39</f>
        <v>77</v>
      </c>
      <c r="F39" s="243">
        <f>'Table 6'!F40-'Table 7'!F39</f>
        <v>36</v>
      </c>
      <c r="G39" s="243">
        <f>'Table 6'!G40-'Table 7'!G39</f>
        <v>36</v>
      </c>
      <c r="H39" s="243">
        <f>'Table 6'!H40-'Table 7'!H39</f>
        <v>100</v>
      </c>
      <c r="I39" s="243">
        <f>'Table 6'!I40-'Table 7'!I39</f>
        <v>65</v>
      </c>
      <c r="J39" s="482"/>
    </row>
    <row r="40" spans="1:10" ht="10.5" customHeight="1">
      <c r="A40" s="22" t="s">
        <v>220</v>
      </c>
      <c r="B40" s="29"/>
      <c r="C40" s="241">
        <f>'Table 6'!C41-'Table 7'!C40</f>
        <v>176</v>
      </c>
      <c r="D40" s="241">
        <f>'Table 6'!D41-'Table 7'!D40</f>
        <v>951</v>
      </c>
      <c r="E40" s="242">
        <f>'Table 6'!E41-'Table 7'!E40</f>
        <v>73</v>
      </c>
      <c r="F40" s="241">
        <f>'Table 6'!F41-'Table 7'!F40</f>
        <v>715</v>
      </c>
      <c r="G40" s="241">
        <f>'Table 6'!G41-'Table 7'!G40</f>
        <v>104</v>
      </c>
      <c r="H40" s="241">
        <f>'Table 6'!H41-'Table 7'!H40</f>
        <v>59</v>
      </c>
      <c r="I40" s="241">
        <f>'Table 6'!I41-'Table 7'!I40</f>
        <v>97</v>
      </c>
      <c r="J40" s="482"/>
    </row>
    <row r="41" spans="1:10" ht="10.5" customHeight="1">
      <c r="A41" s="10"/>
      <c r="B41" s="29" t="s">
        <v>22</v>
      </c>
      <c r="C41" s="243">
        <f>'Table 6'!C42-'Table 7'!C41</f>
        <v>13</v>
      </c>
      <c r="D41" s="243">
        <f>'Table 6'!D42-'Table 7'!D41</f>
        <v>15</v>
      </c>
      <c r="E41" s="244">
        <f>'Table 6'!E42-'Table 7'!E41</f>
        <v>10</v>
      </c>
      <c r="F41" s="243">
        <f>'Table 6'!F42-'Table 7'!F41</f>
        <v>4</v>
      </c>
      <c r="G41" s="243">
        <f>'Table 6'!G42-'Table 7'!G41</f>
        <v>1</v>
      </c>
      <c r="H41" s="246">
        <f>'Table 6'!H42-'Table 7'!H41</f>
        <v>0</v>
      </c>
      <c r="I41" s="246">
        <f>'Table 6'!I42-'Table 7'!I41</f>
        <v>0</v>
      </c>
      <c r="J41" s="482"/>
    </row>
    <row r="42" spans="1:10" ht="10.5" customHeight="1">
      <c r="A42" s="10"/>
      <c r="B42" s="29" t="s">
        <v>29</v>
      </c>
      <c r="C42" s="243">
        <f>'Table 6'!C43-'Table 7'!C42</f>
        <v>124</v>
      </c>
      <c r="D42" s="243">
        <f>'Table 6'!D43-'Table 7'!D42</f>
        <v>922</v>
      </c>
      <c r="E42" s="244">
        <f>'Table 6'!E43-'Table 7'!E42</f>
        <v>60</v>
      </c>
      <c r="F42" s="243">
        <f>'Table 6'!F43-'Table 7'!F42</f>
        <v>709</v>
      </c>
      <c r="G42" s="243">
        <f>'Table 6'!G43-'Table 7'!G42</f>
        <v>97</v>
      </c>
      <c r="H42" s="243">
        <f>'Table 6'!H43-'Table 7'!H42</f>
        <v>56</v>
      </c>
      <c r="I42" s="243">
        <f>'Table 6'!I43-'Table 7'!I42</f>
        <v>56</v>
      </c>
      <c r="J42" s="482"/>
    </row>
    <row r="43" spans="1:10" ht="10.5" customHeight="1">
      <c r="A43" s="10"/>
      <c r="B43" s="27" t="s">
        <v>20</v>
      </c>
      <c r="C43" s="243">
        <f>'Table 6'!C44-'Table 7'!C43</f>
        <v>39</v>
      </c>
      <c r="D43" s="243">
        <f>'Table 6'!D44-'Table 7'!D43</f>
        <v>14</v>
      </c>
      <c r="E43" s="244">
        <f>'Table 6'!E44-'Table 7'!E43</f>
        <v>3</v>
      </c>
      <c r="F43" s="243">
        <f>'Table 6'!F44-'Table 7'!F43</f>
        <v>2</v>
      </c>
      <c r="G43" s="243">
        <f>'Table 6'!G44-'Table 7'!G43</f>
        <v>6</v>
      </c>
      <c r="H43" s="243">
        <f>'Table 6'!H44-'Table 7'!H43</f>
        <v>3</v>
      </c>
      <c r="I43" s="243">
        <f>'Table 6'!I44-'Table 7'!I43</f>
        <v>41</v>
      </c>
      <c r="J43" s="482"/>
    </row>
    <row r="44" spans="1:10" ht="10.5" customHeight="1">
      <c r="A44" s="22" t="s">
        <v>221</v>
      </c>
      <c r="B44" s="29"/>
      <c r="C44" s="241">
        <f>'Table 6'!C45-'Table 7'!C44</f>
        <v>144</v>
      </c>
      <c r="D44" s="241">
        <f>'Table 6'!D45-'Table 7'!D44</f>
        <v>535</v>
      </c>
      <c r="E44" s="242">
        <f>'Table 6'!E45-'Table 7'!E44</f>
        <v>30</v>
      </c>
      <c r="F44" s="241">
        <f>'Table 6'!F45-'Table 7'!F44</f>
        <v>236</v>
      </c>
      <c r="G44" s="241">
        <f>'Table 6'!G45-'Table 7'!G44</f>
        <v>9</v>
      </c>
      <c r="H44" s="241">
        <f>'Table 6'!H45-'Table 7'!H44</f>
        <v>260</v>
      </c>
      <c r="I44" s="241">
        <f>'Table 6'!I45-'Table 7'!I44</f>
        <v>13</v>
      </c>
      <c r="J44" s="482"/>
    </row>
    <row r="45" spans="1:10" ht="10.5" customHeight="1">
      <c r="A45" s="10"/>
      <c r="B45" s="29" t="s">
        <v>21</v>
      </c>
      <c r="C45" s="243">
        <f>'Table 6'!C46-'Table 7'!C45</f>
        <v>30</v>
      </c>
      <c r="D45" s="243">
        <f>'Table 6'!D46-'Table 7'!D45</f>
        <v>23</v>
      </c>
      <c r="E45" s="244">
        <f>'Table 6'!E46-'Table 7'!E45</f>
        <v>4</v>
      </c>
      <c r="F45" s="243">
        <f>'Table 6'!F46-'Table 7'!F45</f>
        <v>3</v>
      </c>
      <c r="G45" s="243">
        <f>'Table 6'!G46-'Table 7'!G45</f>
        <v>7</v>
      </c>
      <c r="H45" s="243">
        <f>'Table 6'!H46-'Table 7'!H45</f>
        <v>9</v>
      </c>
      <c r="I45" s="243">
        <f>'Table 6'!I46-'Table 7'!I45</f>
        <v>5</v>
      </c>
      <c r="J45" s="482"/>
    </row>
    <row r="46" spans="1:10" ht="10.5" customHeight="1">
      <c r="A46" s="10"/>
      <c r="B46" s="29" t="s">
        <v>279</v>
      </c>
      <c r="C46" s="243">
        <f>'Table 6'!C47-'Table 7'!C46</f>
        <v>93</v>
      </c>
      <c r="D46" s="243">
        <f>'Table 6'!D47-'Table 7'!D46</f>
        <v>23</v>
      </c>
      <c r="E46" s="244">
        <f>'Table 6'!E47-'Table 7'!E46</f>
        <v>23</v>
      </c>
      <c r="F46" s="246">
        <f>'Table 6'!F47-'Table 7'!F46</f>
        <v>0</v>
      </c>
      <c r="G46" s="246">
        <f>'Table 6'!G47-'Table 7'!G46</f>
        <v>0</v>
      </c>
      <c r="H46" s="246">
        <f>'Table 6'!H47-'Table 7'!H46</f>
        <v>0</v>
      </c>
      <c r="I46" s="246">
        <f>'Table 6'!I47-'Table 7'!I46</f>
        <v>0</v>
      </c>
      <c r="J46" s="482"/>
    </row>
    <row r="47" spans="1:10" ht="10.5" customHeight="1">
      <c r="A47" s="35"/>
      <c r="B47" s="90" t="s">
        <v>20</v>
      </c>
      <c r="C47" s="245">
        <f>'Table 6'!C48-'Table 7'!C47</f>
        <v>21</v>
      </c>
      <c r="D47" s="245">
        <f>'Table 6'!D48-'Table 7'!D47</f>
        <v>489</v>
      </c>
      <c r="E47" s="245">
        <f>'Table 6'!E48-'Table 7'!E47</f>
        <v>3</v>
      </c>
      <c r="F47" s="245">
        <f>'Table 6'!F48-'Table 7'!F47</f>
        <v>233</v>
      </c>
      <c r="G47" s="245">
        <f>'Table 6'!G48-'Table 7'!G47</f>
        <v>2</v>
      </c>
      <c r="H47" s="245">
        <f>'Table 6'!H48-'Table 7'!H47</f>
        <v>251</v>
      </c>
      <c r="I47" s="245">
        <f>'Table 6'!I48-'Table 7'!I47</f>
        <v>8</v>
      </c>
      <c r="J47" s="482"/>
    </row>
    <row r="48" spans="1:10" ht="15.75" customHeight="1">
      <c r="A48" s="57"/>
      <c r="B48" s="346" t="s">
        <v>360</v>
      </c>
      <c r="C48" s="346"/>
      <c r="D48" s="3"/>
      <c r="E48" s="3"/>
      <c r="F48" s="3"/>
      <c r="G48" s="3"/>
      <c r="H48" s="3"/>
      <c r="I48" s="3"/>
      <c r="J48" s="482"/>
    </row>
    <row r="49" spans="1:10" ht="5.25" customHeight="1" hidden="1">
      <c r="A49" s="124"/>
      <c r="J49" s="182"/>
    </row>
    <row r="50" spans="2:4" ht="15.75">
      <c r="B50" s="58" t="s">
        <v>363</v>
      </c>
      <c r="C50" s="125"/>
      <c r="D50" s="125"/>
    </row>
  </sheetData>
  <mergeCells count="5">
    <mergeCell ref="J1:J48"/>
    <mergeCell ref="A3:B4"/>
    <mergeCell ref="C3:C4"/>
    <mergeCell ref="E3:H3"/>
    <mergeCell ref="D3:D4"/>
  </mergeCells>
  <printOptions/>
  <pageMargins left="0.69" right="0.25" top="0.34" bottom="0.19" header="0.18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D1">
      <selection activeCell="I6" sqref="I6"/>
    </sheetView>
  </sheetViews>
  <sheetFormatPr defaultColWidth="9.140625" defaultRowHeight="12.75"/>
  <cols>
    <col min="1" max="1" width="5.140625" style="3" customWidth="1"/>
    <col min="2" max="2" width="36.57421875" style="3" customWidth="1"/>
    <col min="3" max="4" width="11.7109375" style="3" customWidth="1"/>
    <col min="5" max="9" width="11.7109375" style="50" customWidth="1"/>
    <col min="10" max="10" width="3.140625" style="3" customWidth="1"/>
    <col min="11" max="11" width="9.57421875" style="3" bestFit="1" customWidth="1"/>
    <col min="12" max="16384" width="9.140625" style="3" customWidth="1"/>
  </cols>
  <sheetData>
    <row r="1" spans="1:10" ht="22.5" customHeight="1">
      <c r="A1" s="34" t="s">
        <v>340</v>
      </c>
      <c r="B1" s="2"/>
      <c r="J1" s="483" t="s">
        <v>176</v>
      </c>
    </row>
    <row r="2" spans="5:10" ht="15" customHeight="1">
      <c r="E2" s="59"/>
      <c r="G2" s="59"/>
      <c r="H2" s="59" t="s">
        <v>34</v>
      </c>
      <c r="I2" s="59"/>
      <c r="J2" s="484"/>
    </row>
    <row r="3" ht="8.25" customHeight="1">
      <c r="J3" s="484"/>
    </row>
    <row r="4" spans="1:10" ht="15" customHeight="1">
      <c r="A4" s="445" t="s">
        <v>173</v>
      </c>
      <c r="B4" s="485"/>
      <c r="C4" s="469">
        <v>2005</v>
      </c>
      <c r="D4" s="469" t="s">
        <v>355</v>
      </c>
      <c r="E4" s="471" t="s">
        <v>355</v>
      </c>
      <c r="F4" s="472"/>
      <c r="G4" s="472"/>
      <c r="H4" s="473"/>
      <c r="I4" s="400" t="s">
        <v>357</v>
      </c>
      <c r="J4" s="484"/>
    </row>
    <row r="5" spans="1:10" ht="19.5" customHeight="1">
      <c r="A5" s="450"/>
      <c r="B5" s="477"/>
      <c r="C5" s="470"/>
      <c r="D5" s="470"/>
      <c r="E5" s="91" t="s">
        <v>206</v>
      </c>
      <c r="F5" s="91" t="s">
        <v>322</v>
      </c>
      <c r="G5" s="91" t="s">
        <v>211</v>
      </c>
      <c r="H5" s="91" t="s">
        <v>255</v>
      </c>
      <c r="I5" s="91" t="s">
        <v>206</v>
      </c>
      <c r="J5" s="484"/>
    </row>
    <row r="6" spans="1:10" s="47" customFormat="1" ht="19.5" customHeight="1">
      <c r="A6" s="46"/>
      <c r="B6" s="132" t="s">
        <v>267</v>
      </c>
      <c r="C6" s="385">
        <v>93282</v>
      </c>
      <c r="D6" s="385">
        <f>SUM(E6:H6)</f>
        <v>115612</v>
      </c>
      <c r="E6" s="396">
        <f>E7+E17+E20+'Table 9 cont''d'!E6+'Table 9 cont''d'!E10+'Table 9 cont''d'!E13+'Table 9 cont''d'!E20+'Table 9 cont''d(sec 7-9)'!E6+'Table 9 cont''d(sec 7-9)'!E16+'Table 9 cont''d(sec 7-9)'!E26</f>
        <v>23606</v>
      </c>
      <c r="F6" s="396">
        <f>F7+F17+F20+'Table 9 cont''d'!F6+'Table 9 cont''d'!F10+'Table 9 cont''d'!F13+'Table 9 cont''d'!F20+'Table 9 cont''d(sec 7-9)'!F6+'Table 9 cont''d(sec 7-9)'!F16+'Table 9 cont''d(sec 7-9)'!F26</f>
        <v>27236</v>
      </c>
      <c r="G6" s="396">
        <f>G7+G17+G20+'Table 9 cont''d'!G6+'Table 9 cont''d'!G10+'Table 9 cont''d'!G13+'Table 9 cont''d'!G20+'Table 9 cont''d(sec 7-9)'!G6+'Table 9 cont''d(sec 7-9)'!G16+'Table 9 cont''d(sec 7-9)'!G26</f>
        <v>27697</v>
      </c>
      <c r="H6" s="396">
        <f>H7+H17+H20+'Table 9 cont''d'!H6+'Table 9 cont''d'!H10+'Table 9 cont''d'!H13+'Table 9 cont''d'!H20+'Table 9 cont''d(sec 7-9)'!H6+'Table 9 cont''d(sec 7-9)'!H16+'Table 9 cont''d(sec 7-9)'!H26</f>
        <v>37073</v>
      </c>
      <c r="I6" s="396">
        <f>I7+I17+I20+'Table 9 cont''d'!I6+'Table 9 cont''d'!I10+'Table 9 cont''d'!I13+'Table 9 cont''d'!I20+'Table 9 cont''d(sec 7-9)'!I6+'Table 9 cont''d(sec 7-9)'!I16+'Table 9 cont''d(sec 7-9)'!I26</f>
        <v>24373</v>
      </c>
      <c r="J6" s="484"/>
    </row>
    <row r="7" spans="1:10" s="47" customFormat="1" ht="19.5" customHeight="1">
      <c r="A7" s="24" t="s">
        <v>41</v>
      </c>
      <c r="B7" s="26"/>
      <c r="C7" s="274">
        <v>13820</v>
      </c>
      <c r="D7" s="274">
        <f aca="true" t="shared" si="0" ref="D7:D23">SUM(E7:H7)</f>
        <v>17312</v>
      </c>
      <c r="E7" s="82">
        <v>3581</v>
      </c>
      <c r="F7" s="82">
        <v>3969</v>
      </c>
      <c r="G7" s="82">
        <v>4459</v>
      </c>
      <c r="H7" s="386">
        <v>5303</v>
      </c>
      <c r="I7" s="386">
        <v>4001</v>
      </c>
      <c r="J7" s="484"/>
    </row>
    <row r="8" spans="1:10" ht="19.5" customHeight="1">
      <c r="A8" s="44"/>
      <c r="B8" s="27" t="s">
        <v>45</v>
      </c>
      <c r="C8" s="273">
        <v>999</v>
      </c>
      <c r="D8" s="273">
        <f t="shared" si="0"/>
        <v>1191</v>
      </c>
      <c r="E8" s="95">
        <v>228</v>
      </c>
      <c r="F8" s="95">
        <v>208</v>
      </c>
      <c r="G8" s="95">
        <v>325</v>
      </c>
      <c r="H8" s="95">
        <v>430</v>
      </c>
      <c r="I8" s="95">
        <v>253</v>
      </c>
      <c r="J8" s="484"/>
    </row>
    <row r="9" spans="1:10" ht="19.5" customHeight="1">
      <c r="A9" s="45"/>
      <c r="B9" s="27" t="s">
        <v>46</v>
      </c>
      <c r="C9" s="273">
        <v>1815</v>
      </c>
      <c r="D9" s="273">
        <f t="shared" si="0"/>
        <v>1870</v>
      </c>
      <c r="E9" s="95">
        <v>485</v>
      </c>
      <c r="F9" s="95">
        <v>423</v>
      </c>
      <c r="G9" s="95">
        <v>392</v>
      </c>
      <c r="H9" s="95">
        <v>570</v>
      </c>
      <c r="I9" s="95">
        <v>456</v>
      </c>
      <c r="J9" s="484"/>
    </row>
    <row r="10" spans="1:10" ht="19.5" customHeight="1">
      <c r="A10" s="44"/>
      <c r="B10" s="27" t="s">
        <v>47</v>
      </c>
      <c r="C10" s="273">
        <v>4266</v>
      </c>
      <c r="D10" s="273">
        <f t="shared" si="0"/>
        <v>6722</v>
      </c>
      <c r="E10" s="95">
        <v>1246</v>
      </c>
      <c r="F10" s="95">
        <v>1501</v>
      </c>
      <c r="G10" s="95">
        <v>1983</v>
      </c>
      <c r="H10" s="95">
        <v>1992</v>
      </c>
      <c r="I10" s="95">
        <v>1291</v>
      </c>
      <c r="J10" s="484"/>
    </row>
    <row r="11" spans="1:10" ht="19.5" customHeight="1">
      <c r="A11" s="45"/>
      <c r="B11" s="27" t="s">
        <v>48</v>
      </c>
      <c r="C11" s="273">
        <v>898</v>
      </c>
      <c r="D11" s="273">
        <f t="shared" si="0"/>
        <v>869</v>
      </c>
      <c r="E11" s="95">
        <v>141</v>
      </c>
      <c r="F11" s="95">
        <v>267</v>
      </c>
      <c r="G11" s="95">
        <v>149</v>
      </c>
      <c r="H11" s="95">
        <v>312</v>
      </c>
      <c r="I11" s="95">
        <v>447</v>
      </c>
      <c r="J11" s="484"/>
    </row>
    <row r="12" spans="1:10" ht="19.5" customHeight="1">
      <c r="A12" s="45"/>
      <c r="B12" s="27" t="s">
        <v>49</v>
      </c>
      <c r="C12" s="273">
        <v>909</v>
      </c>
      <c r="D12" s="273">
        <f t="shared" si="0"/>
        <v>987</v>
      </c>
      <c r="E12" s="95">
        <v>208</v>
      </c>
      <c r="F12" s="95">
        <v>193</v>
      </c>
      <c r="G12" s="95">
        <v>269</v>
      </c>
      <c r="H12" s="95">
        <v>317</v>
      </c>
      <c r="I12" s="95">
        <v>226</v>
      </c>
      <c r="J12" s="484"/>
    </row>
    <row r="13" spans="1:10" ht="19.5" customHeight="1">
      <c r="A13" s="45"/>
      <c r="B13" s="27" t="s">
        <v>50</v>
      </c>
      <c r="C13" s="273">
        <v>41</v>
      </c>
      <c r="D13" s="388">
        <f t="shared" si="0"/>
        <v>0</v>
      </c>
      <c r="E13" s="387">
        <v>0</v>
      </c>
      <c r="F13" s="387">
        <v>0</v>
      </c>
      <c r="G13" s="387">
        <v>0</v>
      </c>
      <c r="H13" s="387">
        <v>0</v>
      </c>
      <c r="I13" s="387">
        <v>0</v>
      </c>
      <c r="J13" s="484"/>
    </row>
    <row r="14" spans="1:10" ht="19.5" customHeight="1">
      <c r="A14" s="53" t="s">
        <v>9</v>
      </c>
      <c r="B14" s="27" t="s">
        <v>51</v>
      </c>
      <c r="C14" s="273">
        <v>456</v>
      </c>
      <c r="D14" s="273">
        <f t="shared" si="0"/>
        <v>505</v>
      </c>
      <c r="E14" s="95">
        <v>99</v>
      </c>
      <c r="F14" s="95">
        <v>110</v>
      </c>
      <c r="G14" s="95">
        <v>135</v>
      </c>
      <c r="H14" s="95">
        <v>161</v>
      </c>
      <c r="I14" s="95">
        <v>121</v>
      </c>
      <c r="J14" s="484"/>
    </row>
    <row r="15" spans="1:10" ht="19.5" customHeight="1">
      <c r="A15" s="52"/>
      <c r="B15" s="27" t="s">
        <v>52</v>
      </c>
      <c r="C15" s="273">
        <v>1443</v>
      </c>
      <c r="D15" s="273">
        <f t="shared" si="0"/>
        <v>1582</v>
      </c>
      <c r="E15" s="95">
        <v>439</v>
      </c>
      <c r="F15" s="95">
        <v>414</v>
      </c>
      <c r="G15" s="95">
        <v>341</v>
      </c>
      <c r="H15" s="95">
        <v>388</v>
      </c>
      <c r="I15" s="95">
        <v>471</v>
      </c>
      <c r="J15" s="484"/>
    </row>
    <row r="16" spans="1:11" ht="19.5" customHeight="1">
      <c r="A16" s="10"/>
      <c r="B16" s="25" t="s">
        <v>20</v>
      </c>
      <c r="C16" s="270">
        <f>C7-SUM(C8:C15)</f>
        <v>2993</v>
      </c>
      <c r="D16" s="270">
        <f t="shared" si="0"/>
        <v>3586</v>
      </c>
      <c r="E16" s="43">
        <f>E7-SUM(E8:E15)</f>
        <v>735</v>
      </c>
      <c r="F16" s="43">
        <f>F7-SUM(F8:F15)</f>
        <v>853</v>
      </c>
      <c r="G16" s="43">
        <f>G7-SUM(G8:G15)</f>
        <v>865</v>
      </c>
      <c r="H16" s="43">
        <f>H7-SUM(H8:H15)</f>
        <v>1133</v>
      </c>
      <c r="I16" s="43">
        <f>I7-SUM(I8:I15)</f>
        <v>736</v>
      </c>
      <c r="J16" s="484"/>
      <c r="K16" s="73"/>
    </row>
    <row r="17" spans="1:10" s="47" customFormat="1" ht="19.5" customHeight="1">
      <c r="A17" s="24" t="s">
        <v>53</v>
      </c>
      <c r="B17" s="26"/>
      <c r="C17" s="274">
        <v>839</v>
      </c>
      <c r="D17" s="274">
        <f t="shared" si="0"/>
        <v>952</v>
      </c>
      <c r="E17" s="275">
        <v>213</v>
      </c>
      <c r="F17" s="275">
        <v>194</v>
      </c>
      <c r="G17" s="275">
        <v>186</v>
      </c>
      <c r="H17" s="275">
        <v>359</v>
      </c>
      <c r="I17" s="275">
        <v>250</v>
      </c>
      <c r="J17" s="484"/>
    </row>
    <row r="18" spans="1:10" ht="19.5" customHeight="1">
      <c r="A18" s="10"/>
      <c r="B18" s="27" t="s">
        <v>54</v>
      </c>
      <c r="C18" s="273">
        <v>584</v>
      </c>
      <c r="D18" s="273">
        <f t="shared" si="0"/>
        <v>670</v>
      </c>
      <c r="E18" s="95">
        <v>149</v>
      </c>
      <c r="F18" s="95">
        <v>118</v>
      </c>
      <c r="G18" s="95">
        <v>143</v>
      </c>
      <c r="H18" s="95">
        <v>260</v>
      </c>
      <c r="I18" s="95">
        <v>174</v>
      </c>
      <c r="J18" s="484"/>
    </row>
    <row r="19" spans="1:10" ht="19.5" customHeight="1">
      <c r="A19" s="10"/>
      <c r="B19" s="27" t="s">
        <v>55</v>
      </c>
      <c r="C19" s="273">
        <f>C17-C18</f>
        <v>255</v>
      </c>
      <c r="D19" s="273">
        <f t="shared" si="0"/>
        <v>282</v>
      </c>
      <c r="E19" s="43">
        <f>E17-E18</f>
        <v>64</v>
      </c>
      <c r="F19" s="43">
        <f>F17-F18</f>
        <v>76</v>
      </c>
      <c r="G19" s="43">
        <f>G17-G18</f>
        <v>43</v>
      </c>
      <c r="H19" s="43">
        <f>H17-H18</f>
        <v>99</v>
      </c>
      <c r="I19" s="43">
        <f>I17-I18</f>
        <v>76</v>
      </c>
      <c r="J19" s="484"/>
    </row>
    <row r="20" spans="1:10" s="47" customFormat="1" ht="19.5" customHeight="1">
      <c r="A20" s="24" t="s">
        <v>42</v>
      </c>
      <c r="B20" s="26"/>
      <c r="C20" s="274">
        <v>2097</v>
      </c>
      <c r="D20" s="274">
        <f t="shared" si="0"/>
        <v>2772</v>
      </c>
      <c r="E20" s="82">
        <v>799</v>
      </c>
      <c r="F20" s="82">
        <v>684</v>
      </c>
      <c r="G20" s="82">
        <v>639</v>
      </c>
      <c r="H20" s="82">
        <v>650</v>
      </c>
      <c r="I20" s="82">
        <v>855</v>
      </c>
      <c r="J20" s="484"/>
    </row>
    <row r="21" spans="1:10" ht="19.5" customHeight="1">
      <c r="A21" s="6"/>
      <c r="B21" s="25" t="s">
        <v>56</v>
      </c>
      <c r="C21" s="273">
        <v>491</v>
      </c>
      <c r="D21" s="273">
        <f t="shared" si="0"/>
        <v>563</v>
      </c>
      <c r="E21" s="95">
        <v>144</v>
      </c>
      <c r="F21" s="95">
        <v>175</v>
      </c>
      <c r="G21" s="95">
        <v>110</v>
      </c>
      <c r="H21" s="95">
        <v>134</v>
      </c>
      <c r="I21" s="95">
        <v>235</v>
      </c>
      <c r="J21" s="484"/>
    </row>
    <row r="22" spans="1:10" ht="19.5" customHeight="1">
      <c r="A22" s="10"/>
      <c r="B22" s="27" t="s">
        <v>57</v>
      </c>
      <c r="C22" s="273">
        <v>1130</v>
      </c>
      <c r="D22" s="273">
        <f t="shared" si="0"/>
        <v>1677</v>
      </c>
      <c r="E22" s="95">
        <v>558</v>
      </c>
      <c r="F22" s="95">
        <v>391</v>
      </c>
      <c r="G22" s="95">
        <v>366</v>
      </c>
      <c r="H22" s="95">
        <v>362</v>
      </c>
      <c r="I22" s="95">
        <v>509</v>
      </c>
      <c r="J22" s="484"/>
    </row>
    <row r="23" spans="1:10" ht="19.5" customHeight="1">
      <c r="A23" s="10"/>
      <c r="B23" s="25" t="s">
        <v>20</v>
      </c>
      <c r="C23" s="270">
        <f>C20-SUM(C21:C22)</f>
        <v>476</v>
      </c>
      <c r="D23" s="270">
        <f t="shared" si="0"/>
        <v>532</v>
      </c>
      <c r="E23" s="43">
        <f>E20-SUM(E21:E22)</f>
        <v>97</v>
      </c>
      <c r="F23" s="43">
        <f>F20-SUM(F21:F22)</f>
        <v>118</v>
      </c>
      <c r="G23" s="43">
        <f>G20-SUM(G21:G22)</f>
        <v>163</v>
      </c>
      <c r="H23" s="43">
        <f>H20-SUM(H21:H22)</f>
        <v>154</v>
      </c>
      <c r="I23" s="43">
        <f>I20-SUM(I21:I22)</f>
        <v>111</v>
      </c>
      <c r="J23" s="484"/>
    </row>
    <row r="24" spans="1:10" ht="3" customHeight="1">
      <c r="A24" s="35"/>
      <c r="B24" s="11"/>
      <c r="C24" s="247"/>
      <c r="D24" s="247"/>
      <c r="E24" s="248"/>
      <c r="F24" s="248"/>
      <c r="G24" s="248"/>
      <c r="H24" s="248"/>
      <c r="I24" s="248"/>
      <c r="J24" s="484"/>
    </row>
    <row r="25" spans="1:10" ht="8.25" customHeight="1">
      <c r="A25" s="29"/>
      <c r="B25" s="15"/>
      <c r="C25" s="33"/>
      <c r="D25" s="33"/>
      <c r="J25" s="484"/>
    </row>
    <row r="26" ht="2.25" customHeight="1"/>
    <row r="27" ht="14.25" customHeight="1">
      <c r="A27" s="346" t="s">
        <v>360</v>
      </c>
    </row>
    <row r="28" ht="16.5">
      <c r="A28" s="346"/>
    </row>
  </sheetData>
  <mergeCells count="5">
    <mergeCell ref="J1:J25"/>
    <mergeCell ref="A4:B5"/>
    <mergeCell ref="C4:C5"/>
    <mergeCell ref="E4:H4"/>
    <mergeCell ref="D4:D5"/>
  </mergeCells>
  <printOptions/>
  <pageMargins left="0.69" right="0.25" top="0.87" bottom="0" header="0.5" footer="0.28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C1">
      <selection activeCell="L17" sqref="L17"/>
    </sheetView>
  </sheetViews>
  <sheetFormatPr defaultColWidth="9.140625" defaultRowHeight="12.75"/>
  <cols>
    <col min="1" max="1" width="5.00390625" style="3" customWidth="1"/>
    <col min="2" max="2" width="41.8515625" style="3" customWidth="1"/>
    <col min="3" max="4" width="11.7109375" style="3" customWidth="1"/>
    <col min="5" max="9" width="11.7109375" style="50" customWidth="1"/>
    <col min="10" max="10" width="3.57421875" style="3" customWidth="1"/>
    <col min="11" max="11" width="10.28125" style="3" customWidth="1"/>
    <col min="12" max="16384" width="9.140625" style="3" customWidth="1"/>
  </cols>
  <sheetData>
    <row r="1" spans="1:10" ht="18" customHeight="1">
      <c r="A1" s="42" t="s">
        <v>341</v>
      </c>
      <c r="B1" s="12"/>
      <c r="C1" s="33"/>
      <c r="D1" s="33"/>
      <c r="J1" s="483" t="s">
        <v>178</v>
      </c>
    </row>
    <row r="2" spans="1:10" ht="13.5" customHeight="1">
      <c r="A2" s="29"/>
      <c r="B2" s="12"/>
      <c r="C2" s="33"/>
      <c r="D2" s="33"/>
      <c r="E2" s="59"/>
      <c r="G2" s="59"/>
      <c r="H2" s="59"/>
      <c r="I2" s="59" t="s">
        <v>34</v>
      </c>
      <c r="J2" s="484"/>
    </row>
    <row r="3" spans="1:10" ht="2.25" customHeight="1">
      <c r="A3" s="29"/>
      <c r="B3" s="12"/>
      <c r="C3" s="33"/>
      <c r="D3" s="33"/>
      <c r="J3" s="484"/>
    </row>
    <row r="4" spans="1:10" ht="14.25" customHeight="1">
      <c r="A4" s="445" t="s">
        <v>174</v>
      </c>
      <c r="B4" s="446"/>
      <c r="C4" s="469">
        <v>2005</v>
      </c>
      <c r="D4" s="469" t="s">
        <v>355</v>
      </c>
      <c r="E4" s="471" t="s">
        <v>355</v>
      </c>
      <c r="F4" s="472"/>
      <c r="G4" s="472"/>
      <c r="H4" s="473"/>
      <c r="I4" s="400" t="s">
        <v>357</v>
      </c>
      <c r="J4" s="484"/>
    </row>
    <row r="5" spans="1:10" ht="14.25" customHeight="1">
      <c r="A5" s="450"/>
      <c r="B5" s="477"/>
      <c r="C5" s="470"/>
      <c r="D5" s="470"/>
      <c r="E5" s="61" t="s">
        <v>36</v>
      </c>
      <c r="F5" s="61" t="s">
        <v>209</v>
      </c>
      <c r="G5" s="61" t="s">
        <v>212</v>
      </c>
      <c r="H5" s="61" t="s">
        <v>215</v>
      </c>
      <c r="I5" s="61" t="s">
        <v>36</v>
      </c>
      <c r="J5" s="484"/>
    </row>
    <row r="6" spans="1:10" s="47" customFormat="1" ht="16.5" customHeight="1">
      <c r="A6" s="48" t="s">
        <v>58</v>
      </c>
      <c r="B6" s="49"/>
      <c r="C6" s="272">
        <v>15394</v>
      </c>
      <c r="D6" s="272">
        <f>SUM(E6:H6)</f>
        <v>19367</v>
      </c>
      <c r="E6" s="84">
        <v>4583</v>
      </c>
      <c r="F6" s="84">
        <v>4814</v>
      </c>
      <c r="G6" s="172">
        <v>5120</v>
      </c>
      <c r="H6" s="172">
        <v>4850</v>
      </c>
      <c r="I6" s="84">
        <v>4923</v>
      </c>
      <c r="J6" s="484"/>
    </row>
    <row r="7" spans="1:10" ht="18" customHeight="1">
      <c r="A7" s="6"/>
      <c r="B7" s="27" t="s">
        <v>59</v>
      </c>
      <c r="C7" s="273">
        <v>13471</v>
      </c>
      <c r="D7" s="273">
        <f aca="true" t="shared" si="0" ref="D7:D29">SUM(E7:H7)</f>
        <v>17018</v>
      </c>
      <c r="E7" s="95">
        <v>4036</v>
      </c>
      <c r="F7" s="95">
        <v>4275</v>
      </c>
      <c r="G7" s="43">
        <v>4557</v>
      </c>
      <c r="H7" s="43">
        <v>4150</v>
      </c>
      <c r="I7" s="95">
        <v>4244</v>
      </c>
      <c r="J7" s="484"/>
    </row>
    <row r="8" spans="1:10" ht="18" customHeight="1">
      <c r="A8" s="6"/>
      <c r="B8" s="27" t="s">
        <v>60</v>
      </c>
      <c r="C8" s="273">
        <v>1051</v>
      </c>
      <c r="D8" s="273">
        <f t="shared" si="0"/>
        <v>1249</v>
      </c>
      <c r="E8" s="95">
        <v>290</v>
      </c>
      <c r="F8" s="95">
        <v>198</v>
      </c>
      <c r="G8" s="43">
        <v>396</v>
      </c>
      <c r="H8" s="43">
        <v>365</v>
      </c>
      <c r="I8" s="95">
        <v>254</v>
      </c>
      <c r="J8" s="484"/>
    </row>
    <row r="9" spans="1:10" ht="18" customHeight="1">
      <c r="A9" s="6"/>
      <c r="B9" s="27" t="s">
        <v>20</v>
      </c>
      <c r="C9" s="273">
        <f>C6-C7-C8</f>
        <v>872</v>
      </c>
      <c r="D9" s="273">
        <f t="shared" si="0"/>
        <v>1100</v>
      </c>
      <c r="E9" s="43">
        <f>E6-SUM(E7:E8)</f>
        <v>257</v>
      </c>
      <c r="F9" s="43">
        <f>F6-SUM(F7:F8)</f>
        <v>341</v>
      </c>
      <c r="G9" s="43">
        <f>G6-SUM(G7:G8)</f>
        <v>167</v>
      </c>
      <c r="H9" s="43">
        <f>H6-SUM(H7:H8)</f>
        <v>335</v>
      </c>
      <c r="I9" s="43">
        <f>I6-SUM(I7:I8)</f>
        <v>425</v>
      </c>
      <c r="J9" s="484"/>
    </row>
    <row r="10" spans="1:10" s="47" customFormat="1" ht="16.5" customHeight="1">
      <c r="A10" s="24" t="s">
        <v>61</v>
      </c>
      <c r="B10" s="26"/>
      <c r="C10" s="274">
        <v>845</v>
      </c>
      <c r="D10" s="274">
        <f t="shared" si="0"/>
        <v>711</v>
      </c>
      <c r="E10" s="82">
        <v>76</v>
      </c>
      <c r="F10" s="82">
        <v>263</v>
      </c>
      <c r="G10" s="60">
        <v>154</v>
      </c>
      <c r="H10" s="60">
        <v>218</v>
      </c>
      <c r="I10" s="82">
        <v>209</v>
      </c>
      <c r="J10" s="484"/>
    </row>
    <row r="11" spans="1:10" ht="18" customHeight="1">
      <c r="A11" s="6"/>
      <c r="B11" s="27" t="s">
        <v>62</v>
      </c>
      <c r="C11" s="273">
        <v>720</v>
      </c>
      <c r="D11" s="273">
        <f t="shared" si="0"/>
        <v>593</v>
      </c>
      <c r="E11" s="95">
        <v>50</v>
      </c>
      <c r="F11" s="95">
        <v>233</v>
      </c>
      <c r="G11" s="43">
        <v>122</v>
      </c>
      <c r="H11" s="43">
        <v>188</v>
      </c>
      <c r="I11" s="95">
        <v>184</v>
      </c>
      <c r="J11" s="484"/>
    </row>
    <row r="12" spans="1:10" ht="15" customHeight="1">
      <c r="A12" s="6"/>
      <c r="B12" s="27" t="s">
        <v>20</v>
      </c>
      <c r="C12" s="273">
        <f>C10-C11</f>
        <v>125</v>
      </c>
      <c r="D12" s="273">
        <f t="shared" si="0"/>
        <v>118</v>
      </c>
      <c r="E12" s="43">
        <f>E10-E11</f>
        <v>26</v>
      </c>
      <c r="F12" s="43">
        <f>F10-F11</f>
        <v>30</v>
      </c>
      <c r="G12" s="43">
        <f>G10-G11</f>
        <v>32</v>
      </c>
      <c r="H12" s="43">
        <f>H10-H11</f>
        <v>30</v>
      </c>
      <c r="I12" s="43">
        <f>I10-I11</f>
        <v>25</v>
      </c>
      <c r="J12" s="484"/>
    </row>
    <row r="13" spans="1:10" s="47" customFormat="1" ht="15" customHeight="1">
      <c r="A13" s="24" t="s">
        <v>63</v>
      </c>
      <c r="B13" s="26"/>
      <c r="C13" s="274">
        <v>7386</v>
      </c>
      <c r="D13" s="274">
        <f t="shared" si="0"/>
        <v>8156</v>
      </c>
      <c r="E13" s="82">
        <v>1880</v>
      </c>
      <c r="F13" s="82">
        <v>1870</v>
      </c>
      <c r="G13" s="60">
        <v>2145</v>
      </c>
      <c r="H13" s="60">
        <v>2261</v>
      </c>
      <c r="I13" s="82">
        <v>1954</v>
      </c>
      <c r="J13" s="484"/>
    </row>
    <row r="14" spans="1:10" ht="15" customHeight="1">
      <c r="A14" s="6"/>
      <c r="B14" s="27" t="s">
        <v>64</v>
      </c>
      <c r="C14" s="273">
        <v>571</v>
      </c>
      <c r="D14" s="273">
        <f t="shared" si="0"/>
        <v>623</v>
      </c>
      <c r="E14" s="95">
        <v>132</v>
      </c>
      <c r="F14" s="95">
        <v>152</v>
      </c>
      <c r="G14" s="43">
        <v>152</v>
      </c>
      <c r="H14" s="43">
        <v>187</v>
      </c>
      <c r="I14" s="95">
        <v>141</v>
      </c>
      <c r="J14" s="484"/>
    </row>
    <row r="15" spans="1:10" ht="15" customHeight="1">
      <c r="A15" s="6"/>
      <c r="B15" s="27" t="s">
        <v>65</v>
      </c>
      <c r="C15" s="273">
        <v>1516</v>
      </c>
      <c r="D15" s="273">
        <f t="shared" si="0"/>
        <v>1890</v>
      </c>
      <c r="E15" s="95">
        <v>451</v>
      </c>
      <c r="F15" s="95">
        <v>523</v>
      </c>
      <c r="G15" s="43">
        <v>489</v>
      </c>
      <c r="H15" s="43">
        <v>427</v>
      </c>
      <c r="I15" s="95">
        <v>509</v>
      </c>
      <c r="J15" s="484"/>
    </row>
    <row r="16" spans="1:10" ht="15" customHeight="1">
      <c r="A16" s="6"/>
      <c r="B16" s="27" t="s">
        <v>66</v>
      </c>
      <c r="C16" s="273">
        <v>536</v>
      </c>
      <c r="D16" s="273">
        <f t="shared" si="0"/>
        <v>472</v>
      </c>
      <c r="E16" s="95">
        <v>27</v>
      </c>
      <c r="F16" s="95">
        <v>89</v>
      </c>
      <c r="G16" s="43">
        <v>245</v>
      </c>
      <c r="H16" s="43">
        <v>111</v>
      </c>
      <c r="I16" s="95">
        <v>6</v>
      </c>
      <c r="J16" s="484"/>
    </row>
    <row r="17" spans="1:10" ht="15" customHeight="1">
      <c r="A17" s="6"/>
      <c r="B17" s="27" t="s">
        <v>67</v>
      </c>
      <c r="C17" s="273">
        <v>1193</v>
      </c>
      <c r="D17" s="273">
        <f t="shared" si="0"/>
        <v>1219</v>
      </c>
      <c r="E17" s="95">
        <v>306</v>
      </c>
      <c r="F17" s="95">
        <v>228</v>
      </c>
      <c r="G17" s="43">
        <v>311</v>
      </c>
      <c r="H17" s="43">
        <v>374</v>
      </c>
      <c r="I17" s="95">
        <v>324</v>
      </c>
      <c r="J17" s="484"/>
    </row>
    <row r="18" spans="1:10" ht="15" customHeight="1">
      <c r="A18" s="6"/>
      <c r="B18" s="27" t="s">
        <v>68</v>
      </c>
      <c r="C18" s="273">
        <v>674</v>
      </c>
      <c r="D18" s="273">
        <f t="shared" si="0"/>
        <v>720</v>
      </c>
      <c r="E18" s="95">
        <v>219</v>
      </c>
      <c r="F18" s="95">
        <v>130</v>
      </c>
      <c r="G18" s="43">
        <v>163</v>
      </c>
      <c r="H18" s="43">
        <v>208</v>
      </c>
      <c r="I18" s="95">
        <v>166</v>
      </c>
      <c r="J18" s="484"/>
    </row>
    <row r="19" spans="1:10" ht="15" customHeight="1">
      <c r="A19" s="6"/>
      <c r="B19" s="27" t="s">
        <v>20</v>
      </c>
      <c r="C19" s="273">
        <f>C13-SUM(C14:C18)</f>
        <v>2896</v>
      </c>
      <c r="D19" s="273">
        <f t="shared" si="0"/>
        <v>3232</v>
      </c>
      <c r="E19" s="43">
        <f>E13-SUM(E14:E18)</f>
        <v>745</v>
      </c>
      <c r="F19" s="43">
        <f>F13-SUM(F14:F18)</f>
        <v>748</v>
      </c>
      <c r="G19" s="43">
        <f>G13-SUM(G14:G18)</f>
        <v>785</v>
      </c>
      <c r="H19" s="43">
        <f>H13-SUM(H14:H18)</f>
        <v>954</v>
      </c>
      <c r="I19" s="43">
        <f>I13-SUM(I14:I18)</f>
        <v>808</v>
      </c>
      <c r="J19" s="484"/>
    </row>
    <row r="20" spans="1:10" ht="15" customHeight="1">
      <c r="A20" s="24" t="s">
        <v>37</v>
      </c>
      <c r="B20" s="36"/>
      <c r="C20" s="60">
        <v>19297</v>
      </c>
      <c r="D20" s="60">
        <f t="shared" si="0"/>
        <v>21825</v>
      </c>
      <c r="E20" s="82">
        <v>4594</v>
      </c>
      <c r="F20" s="82">
        <v>5267</v>
      </c>
      <c r="G20" s="60">
        <v>5605</v>
      </c>
      <c r="H20" s="60">
        <v>6359</v>
      </c>
      <c r="I20" s="82">
        <v>5198</v>
      </c>
      <c r="J20" s="484"/>
    </row>
    <row r="21" spans="1:10" ht="15" customHeight="1">
      <c r="A21" s="10"/>
      <c r="B21" s="27" t="s">
        <v>69</v>
      </c>
      <c r="C21" s="273">
        <v>1435</v>
      </c>
      <c r="D21" s="273">
        <f t="shared" si="0"/>
        <v>1576</v>
      </c>
      <c r="E21" s="95">
        <v>404</v>
      </c>
      <c r="F21" s="95">
        <v>344</v>
      </c>
      <c r="G21" s="43">
        <v>399</v>
      </c>
      <c r="H21" s="43">
        <v>429</v>
      </c>
      <c r="I21" s="95">
        <v>340</v>
      </c>
      <c r="J21" s="484"/>
    </row>
    <row r="22" spans="1:10" ht="15" customHeight="1">
      <c r="A22" s="10"/>
      <c r="B22" s="27" t="s">
        <v>70</v>
      </c>
      <c r="C22" s="273">
        <v>3167</v>
      </c>
      <c r="D22" s="273">
        <f t="shared" si="0"/>
        <v>4096</v>
      </c>
      <c r="E22" s="95">
        <v>725</v>
      </c>
      <c r="F22" s="95">
        <v>1151</v>
      </c>
      <c r="G22" s="43">
        <v>1150</v>
      </c>
      <c r="H22" s="43">
        <v>1070</v>
      </c>
      <c r="I22" s="95">
        <v>815</v>
      </c>
      <c r="J22" s="484"/>
    </row>
    <row r="23" spans="1:11" ht="15" customHeight="1">
      <c r="A23" s="10"/>
      <c r="B23" s="27" t="s">
        <v>71</v>
      </c>
      <c r="C23" s="273">
        <v>1751</v>
      </c>
      <c r="D23" s="273">
        <f t="shared" si="0"/>
        <v>1878</v>
      </c>
      <c r="E23" s="95">
        <v>425</v>
      </c>
      <c r="F23" s="95">
        <v>471</v>
      </c>
      <c r="G23" s="43">
        <v>439</v>
      </c>
      <c r="H23" s="43">
        <v>543</v>
      </c>
      <c r="I23" s="95">
        <v>488</v>
      </c>
      <c r="J23" s="484"/>
      <c r="K23" s="98"/>
    </row>
    <row r="24" spans="1:10" ht="15" customHeight="1">
      <c r="A24" s="10"/>
      <c r="B24" s="27" t="s">
        <v>72</v>
      </c>
      <c r="C24" s="273">
        <v>2509</v>
      </c>
      <c r="D24" s="273">
        <f t="shared" si="0"/>
        <v>2468</v>
      </c>
      <c r="E24" s="95">
        <v>510</v>
      </c>
      <c r="F24" s="95">
        <v>562</v>
      </c>
      <c r="G24" s="43">
        <v>630</v>
      </c>
      <c r="H24" s="43">
        <v>766</v>
      </c>
      <c r="I24" s="95">
        <v>574</v>
      </c>
      <c r="J24" s="484"/>
    </row>
    <row r="25" spans="1:10" ht="15" customHeight="1">
      <c r="A25" s="54"/>
      <c r="B25" s="27" t="s">
        <v>73</v>
      </c>
      <c r="C25" s="273">
        <v>1262</v>
      </c>
      <c r="D25" s="273">
        <f t="shared" si="0"/>
        <v>1443</v>
      </c>
      <c r="E25" s="95">
        <v>400</v>
      </c>
      <c r="F25" s="95">
        <v>258</v>
      </c>
      <c r="G25" s="43">
        <v>360</v>
      </c>
      <c r="H25" s="43">
        <v>425</v>
      </c>
      <c r="I25" s="95">
        <v>291</v>
      </c>
      <c r="J25" s="484"/>
    </row>
    <row r="26" spans="1:10" ht="15" customHeight="1">
      <c r="A26" s="10"/>
      <c r="B26" s="27" t="s">
        <v>74</v>
      </c>
      <c r="C26" s="273">
        <v>1647</v>
      </c>
      <c r="D26" s="273">
        <f t="shared" si="0"/>
        <v>1824</v>
      </c>
      <c r="E26" s="95">
        <v>442</v>
      </c>
      <c r="F26" s="95">
        <v>379</v>
      </c>
      <c r="G26" s="43">
        <v>455</v>
      </c>
      <c r="H26" s="43">
        <v>548</v>
      </c>
      <c r="I26" s="95">
        <v>464</v>
      </c>
      <c r="J26" s="484"/>
    </row>
    <row r="27" spans="1:10" ht="15" customHeight="1">
      <c r="A27" s="10"/>
      <c r="B27" s="27" t="s">
        <v>75</v>
      </c>
      <c r="C27" s="273">
        <v>2235</v>
      </c>
      <c r="D27" s="273">
        <f t="shared" si="0"/>
        <v>2425</v>
      </c>
      <c r="E27" s="95">
        <v>453</v>
      </c>
      <c r="F27" s="95">
        <v>638</v>
      </c>
      <c r="G27" s="43">
        <v>622</v>
      </c>
      <c r="H27" s="43">
        <v>712</v>
      </c>
      <c r="I27" s="95">
        <v>654</v>
      </c>
      <c r="J27" s="484"/>
    </row>
    <row r="28" spans="1:10" ht="15" customHeight="1">
      <c r="A28" s="10"/>
      <c r="B28" s="27" t="s">
        <v>76</v>
      </c>
      <c r="C28" s="273">
        <v>2247</v>
      </c>
      <c r="D28" s="273">
        <f t="shared" si="0"/>
        <v>2616</v>
      </c>
      <c r="E28" s="95">
        <v>560</v>
      </c>
      <c r="F28" s="95">
        <v>615</v>
      </c>
      <c r="G28" s="43">
        <v>592</v>
      </c>
      <c r="H28" s="43">
        <v>849</v>
      </c>
      <c r="I28" s="95">
        <v>684</v>
      </c>
      <c r="J28" s="484"/>
    </row>
    <row r="29" spans="1:10" ht="15" customHeight="1">
      <c r="A29" s="10"/>
      <c r="B29" s="27" t="s">
        <v>20</v>
      </c>
      <c r="C29" s="273">
        <f>C20-SUM(C21:C28)</f>
        <v>3044</v>
      </c>
      <c r="D29" s="273">
        <f t="shared" si="0"/>
        <v>3499</v>
      </c>
      <c r="E29" s="43">
        <f>E20-SUM(E21:E28)</f>
        <v>675</v>
      </c>
      <c r="F29" s="43">
        <f>F20-SUM(F21:F28)</f>
        <v>849</v>
      </c>
      <c r="G29" s="43">
        <f>G20-SUM(G21:G28)</f>
        <v>958</v>
      </c>
      <c r="H29" s="43">
        <f>H20-SUM(H21:H28)</f>
        <v>1017</v>
      </c>
      <c r="I29" s="43">
        <f>I20-SUM(I21:I28)</f>
        <v>888</v>
      </c>
      <c r="J29" s="484"/>
    </row>
    <row r="30" spans="1:10" ht="8.25" customHeight="1">
      <c r="A30" s="37"/>
      <c r="B30" s="38"/>
      <c r="C30" s="9"/>
      <c r="D30" s="9"/>
      <c r="E30" s="97"/>
      <c r="F30" s="97"/>
      <c r="G30" s="235"/>
      <c r="H30" s="235"/>
      <c r="I30" s="97"/>
      <c r="J30" s="484"/>
    </row>
    <row r="31" ht="6.75" customHeight="1">
      <c r="J31" s="484"/>
    </row>
    <row r="32" ht="3" customHeight="1"/>
    <row r="33" ht="16.5">
      <c r="A33" s="346" t="s">
        <v>360</v>
      </c>
    </row>
    <row r="34" ht="16.5">
      <c r="A34" s="346"/>
    </row>
  </sheetData>
  <mergeCells count="5">
    <mergeCell ref="J1:J31"/>
    <mergeCell ref="A4:B5"/>
    <mergeCell ref="C4:C5"/>
    <mergeCell ref="E4:H4"/>
    <mergeCell ref="D4:D5"/>
  </mergeCells>
  <printOptions horizontalCentered="1"/>
  <pageMargins left="0.31" right="0.25" top="0.79" bottom="0" header="0.41" footer="0.36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D4" sqref="D4:D5"/>
    </sheetView>
  </sheetViews>
  <sheetFormatPr defaultColWidth="9.140625" defaultRowHeight="12.75"/>
  <cols>
    <col min="1" max="1" width="1.421875" style="3" customWidth="1"/>
    <col min="2" max="2" width="43.8515625" style="3" customWidth="1"/>
    <col min="3" max="4" width="11.7109375" style="3" customWidth="1"/>
    <col min="5" max="9" width="11.7109375" style="50" customWidth="1"/>
    <col min="10" max="10" width="2.8515625" style="3" customWidth="1"/>
    <col min="11" max="11" width="10.00390625" style="3" bestFit="1" customWidth="1"/>
    <col min="12" max="16384" width="9.140625" style="3" customWidth="1"/>
  </cols>
  <sheetData>
    <row r="1" spans="1:10" ht="17.25" customHeight="1">
      <c r="A1" s="34" t="s">
        <v>342</v>
      </c>
      <c r="B1" s="42"/>
      <c r="J1" s="483" t="s">
        <v>177</v>
      </c>
    </row>
    <row r="2" spans="1:10" ht="12" customHeight="1">
      <c r="A2" s="4"/>
      <c r="B2" s="2"/>
      <c r="E2" s="59"/>
      <c r="H2" s="59"/>
      <c r="I2" s="59" t="s">
        <v>34</v>
      </c>
      <c r="J2" s="484"/>
    </row>
    <row r="3" ht="2.25" customHeight="1">
      <c r="J3" s="484"/>
    </row>
    <row r="4" spans="1:10" ht="16.5" customHeight="1">
      <c r="A4" s="445" t="s">
        <v>35</v>
      </c>
      <c r="B4" s="486"/>
      <c r="C4" s="469">
        <v>2005</v>
      </c>
      <c r="D4" s="469" t="s">
        <v>355</v>
      </c>
      <c r="E4" s="471" t="s">
        <v>355</v>
      </c>
      <c r="F4" s="472"/>
      <c r="G4" s="472"/>
      <c r="H4" s="473"/>
      <c r="I4" s="400" t="s">
        <v>357</v>
      </c>
      <c r="J4" s="484"/>
    </row>
    <row r="5" spans="1:10" ht="16.5" customHeight="1">
      <c r="A5" s="487"/>
      <c r="B5" s="488"/>
      <c r="C5" s="478"/>
      <c r="D5" s="478"/>
      <c r="E5" s="14" t="s">
        <v>216</v>
      </c>
      <c r="F5" s="14" t="s">
        <v>247</v>
      </c>
      <c r="G5" s="14" t="s">
        <v>251</v>
      </c>
      <c r="H5" s="14" t="s">
        <v>258</v>
      </c>
      <c r="I5" s="14" t="s">
        <v>216</v>
      </c>
      <c r="J5" s="484"/>
    </row>
    <row r="6" spans="1:10" ht="18" customHeight="1">
      <c r="A6" s="24" t="s">
        <v>39</v>
      </c>
      <c r="B6" s="26"/>
      <c r="C6" s="60">
        <v>26110</v>
      </c>
      <c r="D6" s="60">
        <f>SUM(E6:H6)</f>
        <v>35945</v>
      </c>
      <c r="E6" s="84">
        <v>6190</v>
      </c>
      <c r="F6" s="84">
        <v>8258</v>
      </c>
      <c r="G6" s="84">
        <v>7247</v>
      </c>
      <c r="H6" s="84">
        <v>14250</v>
      </c>
      <c r="I6" s="84">
        <v>5028</v>
      </c>
      <c r="J6" s="484"/>
    </row>
    <row r="7" spans="1:10" ht="18" customHeight="1">
      <c r="A7" s="6"/>
      <c r="B7" s="36" t="s">
        <v>77</v>
      </c>
      <c r="C7" s="273">
        <v>958</v>
      </c>
      <c r="D7" s="273">
        <f aca="true" t="shared" si="0" ref="D7:D26">SUM(E7:H7)</f>
        <v>1399</v>
      </c>
      <c r="E7" s="95">
        <v>133</v>
      </c>
      <c r="F7" s="95">
        <v>335</v>
      </c>
      <c r="G7" s="301">
        <v>778</v>
      </c>
      <c r="H7" s="95">
        <v>153</v>
      </c>
      <c r="I7" s="95">
        <v>147</v>
      </c>
      <c r="J7" s="484"/>
    </row>
    <row r="8" spans="1:10" ht="19.5" customHeight="1">
      <c r="A8" s="6"/>
      <c r="B8" s="36" t="s">
        <v>78</v>
      </c>
      <c r="C8" s="273">
        <v>3046</v>
      </c>
      <c r="D8" s="273">
        <f t="shared" si="0"/>
        <v>3351</v>
      </c>
      <c r="E8" s="95">
        <v>629</v>
      </c>
      <c r="F8" s="95">
        <v>944</v>
      </c>
      <c r="G8" s="301">
        <v>782</v>
      </c>
      <c r="H8" s="95">
        <v>996</v>
      </c>
      <c r="I8" s="95">
        <v>778</v>
      </c>
      <c r="J8" s="484"/>
    </row>
    <row r="9" spans="1:10" ht="24" customHeight="1">
      <c r="A9" s="6"/>
      <c r="B9" s="39" t="s">
        <v>79</v>
      </c>
      <c r="C9" s="273">
        <v>2795</v>
      </c>
      <c r="D9" s="273">
        <f t="shared" si="0"/>
        <v>3051</v>
      </c>
      <c r="E9" s="95">
        <v>564</v>
      </c>
      <c r="F9" s="95">
        <v>871</v>
      </c>
      <c r="G9" s="95">
        <v>828</v>
      </c>
      <c r="H9" s="95">
        <v>788</v>
      </c>
      <c r="I9" s="95">
        <v>713</v>
      </c>
      <c r="J9" s="484"/>
    </row>
    <row r="10" spans="1:10" ht="24" customHeight="1">
      <c r="A10" s="6"/>
      <c r="B10" s="191" t="s">
        <v>80</v>
      </c>
      <c r="C10" s="273">
        <v>1847</v>
      </c>
      <c r="D10" s="273">
        <f t="shared" si="0"/>
        <v>2670</v>
      </c>
      <c r="E10" s="95">
        <v>930</v>
      </c>
      <c r="F10" s="95">
        <v>509</v>
      </c>
      <c r="G10" s="95">
        <v>419</v>
      </c>
      <c r="H10" s="95">
        <v>812</v>
      </c>
      <c r="I10" s="95">
        <v>442</v>
      </c>
      <c r="J10" s="484"/>
    </row>
    <row r="11" spans="1:10" ht="27.75" customHeight="1">
      <c r="A11" s="6"/>
      <c r="B11" s="39" t="s">
        <v>81</v>
      </c>
      <c r="C11" s="273">
        <v>9739</v>
      </c>
      <c r="D11" s="273">
        <f t="shared" si="0"/>
        <v>10677</v>
      </c>
      <c r="E11" s="95">
        <v>2303</v>
      </c>
      <c r="F11" s="95">
        <v>3432</v>
      </c>
      <c r="G11" s="95">
        <v>2275</v>
      </c>
      <c r="H11" s="95">
        <v>2667</v>
      </c>
      <c r="I11" s="95">
        <v>1001</v>
      </c>
      <c r="J11" s="484"/>
    </row>
    <row r="12" spans="1:10" ht="28.5" customHeight="1">
      <c r="A12" s="6"/>
      <c r="B12" s="39" t="s">
        <v>82</v>
      </c>
      <c r="C12" s="273">
        <v>2996</v>
      </c>
      <c r="D12" s="273">
        <f t="shared" si="0"/>
        <v>2929</v>
      </c>
      <c r="E12" s="95">
        <v>576</v>
      </c>
      <c r="F12" s="95">
        <v>739</v>
      </c>
      <c r="G12" s="95">
        <v>829</v>
      </c>
      <c r="H12" s="95">
        <v>785</v>
      </c>
      <c r="I12" s="95">
        <v>638</v>
      </c>
      <c r="J12" s="484"/>
    </row>
    <row r="13" spans="1:10" ht="18" customHeight="1">
      <c r="A13" s="6"/>
      <c r="B13" s="27" t="s">
        <v>83</v>
      </c>
      <c r="C13" s="273">
        <v>4216</v>
      </c>
      <c r="D13" s="273">
        <f t="shared" si="0"/>
        <v>4507</v>
      </c>
      <c r="E13" s="95">
        <v>960</v>
      </c>
      <c r="F13" s="95">
        <v>1197</v>
      </c>
      <c r="G13" s="95">
        <v>1163</v>
      </c>
      <c r="H13" s="95">
        <v>1187</v>
      </c>
      <c r="I13" s="95">
        <v>1120</v>
      </c>
      <c r="J13" s="484"/>
    </row>
    <row r="14" spans="1:10" ht="18" customHeight="1">
      <c r="A14" s="6"/>
      <c r="B14" s="40" t="s">
        <v>84</v>
      </c>
      <c r="C14" s="273">
        <v>403</v>
      </c>
      <c r="D14" s="273">
        <f t="shared" si="0"/>
        <v>7182</v>
      </c>
      <c r="E14" s="95">
        <v>61</v>
      </c>
      <c r="F14" s="95">
        <v>200</v>
      </c>
      <c r="G14" s="95">
        <v>89</v>
      </c>
      <c r="H14" s="95">
        <v>6832</v>
      </c>
      <c r="I14" s="95">
        <v>143</v>
      </c>
      <c r="J14" s="484"/>
    </row>
    <row r="15" spans="1:10" ht="18" customHeight="1">
      <c r="A15" s="6"/>
      <c r="B15" s="28" t="s">
        <v>20</v>
      </c>
      <c r="C15" s="270">
        <f>C6-SUM(C7:C14)</f>
        <v>110</v>
      </c>
      <c r="D15" s="270">
        <f t="shared" si="0"/>
        <v>179</v>
      </c>
      <c r="E15" s="43">
        <f>E6-SUM(E7:E14)</f>
        <v>34</v>
      </c>
      <c r="F15" s="43">
        <f>F6-SUM(F7:F14)</f>
        <v>31</v>
      </c>
      <c r="G15" s="43">
        <f>G6-SUM(G7:G14)</f>
        <v>84</v>
      </c>
      <c r="H15" s="43">
        <f>H6-SUM(H7:H14)</f>
        <v>30</v>
      </c>
      <c r="I15" s="43">
        <f>I6-SUM(I7:I14)</f>
        <v>46</v>
      </c>
      <c r="J15" s="484"/>
    </row>
    <row r="16" spans="1:10" ht="18" customHeight="1">
      <c r="A16" s="24" t="s">
        <v>40</v>
      </c>
      <c r="B16" s="26"/>
      <c r="C16" s="60">
        <v>7257</v>
      </c>
      <c r="D16" s="60">
        <f t="shared" si="0"/>
        <v>8206</v>
      </c>
      <c r="E16" s="82">
        <v>1556</v>
      </c>
      <c r="F16" s="82">
        <v>1851</v>
      </c>
      <c r="G16" s="82">
        <v>2079</v>
      </c>
      <c r="H16" s="82">
        <v>2720</v>
      </c>
      <c r="I16" s="82">
        <v>1828</v>
      </c>
      <c r="J16" s="484"/>
    </row>
    <row r="17" spans="1:10" ht="24.75" customHeight="1">
      <c r="A17" s="10"/>
      <c r="B17" s="39" t="s">
        <v>129</v>
      </c>
      <c r="C17" s="43">
        <v>272</v>
      </c>
      <c r="D17" s="43">
        <f t="shared" si="0"/>
        <v>372</v>
      </c>
      <c r="E17" s="95">
        <v>60</v>
      </c>
      <c r="F17" s="95">
        <v>79</v>
      </c>
      <c r="G17" s="95">
        <v>96</v>
      </c>
      <c r="H17" s="95">
        <v>137</v>
      </c>
      <c r="I17" s="95">
        <v>104</v>
      </c>
      <c r="J17" s="484"/>
    </row>
    <row r="18" spans="1:10" ht="18" customHeight="1">
      <c r="A18" s="10"/>
      <c r="B18" s="27" t="s">
        <v>85</v>
      </c>
      <c r="C18" s="273">
        <v>1195</v>
      </c>
      <c r="D18" s="273">
        <f t="shared" si="0"/>
        <v>1163</v>
      </c>
      <c r="E18" s="95">
        <v>189</v>
      </c>
      <c r="F18" s="95">
        <v>272</v>
      </c>
      <c r="G18" s="95">
        <v>299</v>
      </c>
      <c r="H18" s="95">
        <v>403</v>
      </c>
      <c r="I18" s="95">
        <v>225</v>
      </c>
      <c r="J18" s="484"/>
    </row>
    <row r="19" spans="1:10" ht="19.5" customHeight="1">
      <c r="A19" s="10"/>
      <c r="B19" s="27" t="s">
        <v>86</v>
      </c>
      <c r="C19" s="273">
        <v>388</v>
      </c>
      <c r="D19" s="273">
        <f t="shared" si="0"/>
        <v>422</v>
      </c>
      <c r="E19" s="95">
        <v>55</v>
      </c>
      <c r="F19" s="95">
        <v>98</v>
      </c>
      <c r="G19" s="95">
        <v>103</v>
      </c>
      <c r="H19" s="95">
        <v>166</v>
      </c>
      <c r="I19" s="95">
        <v>68</v>
      </c>
      <c r="J19" s="484"/>
    </row>
    <row r="20" spans="1:10" ht="31.5" customHeight="1">
      <c r="A20" s="10"/>
      <c r="B20" s="39" t="s">
        <v>130</v>
      </c>
      <c r="C20" s="273">
        <v>490</v>
      </c>
      <c r="D20" s="273">
        <f t="shared" si="0"/>
        <v>722</v>
      </c>
      <c r="E20" s="95">
        <v>156</v>
      </c>
      <c r="F20" s="95">
        <v>204</v>
      </c>
      <c r="G20" s="95">
        <v>158</v>
      </c>
      <c r="H20" s="95">
        <v>204</v>
      </c>
      <c r="I20" s="95">
        <v>184</v>
      </c>
      <c r="J20" s="484"/>
    </row>
    <row r="21" spans="1:10" ht="18" customHeight="1">
      <c r="A21" s="10"/>
      <c r="B21" s="27" t="s">
        <v>87</v>
      </c>
      <c r="C21" s="273">
        <v>586</v>
      </c>
      <c r="D21" s="273">
        <f t="shared" si="0"/>
        <v>568.4</v>
      </c>
      <c r="E21" s="95">
        <f>45+73</f>
        <v>118</v>
      </c>
      <c r="F21" s="95">
        <f>43.4+99</f>
        <v>142.4</v>
      </c>
      <c r="G21" s="95">
        <v>119</v>
      </c>
      <c r="H21" s="95">
        <v>189</v>
      </c>
      <c r="I21" s="95">
        <v>129</v>
      </c>
      <c r="J21" s="484"/>
    </row>
    <row r="22" spans="1:10" ht="18" customHeight="1">
      <c r="A22" s="10"/>
      <c r="B22" s="27" t="s">
        <v>131</v>
      </c>
      <c r="C22" s="273">
        <v>638</v>
      </c>
      <c r="D22" s="273">
        <f t="shared" si="0"/>
        <v>750</v>
      </c>
      <c r="E22" s="95">
        <v>181</v>
      </c>
      <c r="F22" s="95">
        <v>164</v>
      </c>
      <c r="G22" s="95">
        <v>164</v>
      </c>
      <c r="H22" s="95">
        <v>241</v>
      </c>
      <c r="I22" s="95">
        <v>183</v>
      </c>
      <c r="J22" s="484"/>
    </row>
    <row r="23" spans="1:10" ht="18" customHeight="1">
      <c r="A23" s="10"/>
      <c r="B23" s="27" t="s">
        <v>132</v>
      </c>
      <c r="C23" s="273">
        <v>857</v>
      </c>
      <c r="D23" s="273">
        <f t="shared" si="0"/>
        <v>1008</v>
      </c>
      <c r="E23" s="95">
        <v>216</v>
      </c>
      <c r="F23" s="95">
        <v>234</v>
      </c>
      <c r="G23" s="95">
        <v>233</v>
      </c>
      <c r="H23" s="95">
        <v>325</v>
      </c>
      <c r="I23" s="95">
        <v>251</v>
      </c>
      <c r="J23" s="484"/>
    </row>
    <row r="24" spans="1:10" ht="18" customHeight="1">
      <c r="A24" s="10"/>
      <c r="B24" s="27" t="s">
        <v>257</v>
      </c>
      <c r="C24" s="273">
        <v>729</v>
      </c>
      <c r="D24" s="273">
        <f t="shared" si="0"/>
        <v>817</v>
      </c>
      <c r="E24" s="95">
        <v>161</v>
      </c>
      <c r="F24" s="95">
        <v>170</v>
      </c>
      <c r="G24" s="95">
        <v>296</v>
      </c>
      <c r="H24" s="95">
        <v>190</v>
      </c>
      <c r="I24" s="95">
        <v>146</v>
      </c>
      <c r="J24" s="484"/>
    </row>
    <row r="25" spans="1:10" ht="18" customHeight="1">
      <c r="A25" s="10"/>
      <c r="B25" s="28" t="s">
        <v>20</v>
      </c>
      <c r="C25" s="270">
        <f>C16-SUM(C17:C24)</f>
        <v>2102</v>
      </c>
      <c r="D25" s="270">
        <f t="shared" si="0"/>
        <v>2383.6</v>
      </c>
      <c r="E25" s="43">
        <f>E16-SUM(E17:E24)</f>
        <v>420</v>
      </c>
      <c r="F25" s="43">
        <f>F16-SUM(F17:F24)</f>
        <v>487.5999999999999</v>
      </c>
      <c r="G25" s="43">
        <f>G16-SUM(G17:G24)</f>
        <v>611</v>
      </c>
      <c r="H25" s="43">
        <f>H16-SUM(H17:H24)</f>
        <v>865</v>
      </c>
      <c r="I25" s="43">
        <f>I16-SUM(I17:I24)</f>
        <v>538</v>
      </c>
      <c r="J25" s="484"/>
    </row>
    <row r="26" spans="1:10" ht="18" customHeight="1">
      <c r="A26" s="138" t="s">
        <v>88</v>
      </c>
      <c r="B26" s="139"/>
      <c r="C26" s="236">
        <v>237</v>
      </c>
      <c r="D26" s="236">
        <f t="shared" si="0"/>
        <v>366</v>
      </c>
      <c r="E26" s="171">
        <v>134</v>
      </c>
      <c r="F26" s="236">
        <v>66</v>
      </c>
      <c r="G26" s="236">
        <v>63</v>
      </c>
      <c r="H26" s="236">
        <v>103</v>
      </c>
      <c r="I26" s="236">
        <v>127</v>
      </c>
      <c r="J26" s="484"/>
    </row>
    <row r="27" ht="1.5" customHeight="1"/>
    <row r="28" spans="1:2" ht="16.5">
      <c r="A28" s="346"/>
      <c r="B28" s="346" t="s">
        <v>360</v>
      </c>
    </row>
    <row r="29" ht="16.5">
      <c r="A29" s="346"/>
    </row>
  </sheetData>
  <mergeCells count="5">
    <mergeCell ref="J1:J26"/>
    <mergeCell ref="A4:B5"/>
    <mergeCell ref="C4:C5"/>
    <mergeCell ref="E4:H4"/>
    <mergeCell ref="D4:D5"/>
  </mergeCells>
  <printOptions/>
  <pageMargins left="0.4" right="0.19" top="0.53" bottom="0" header="0.25" footer="0"/>
  <pageSetup horizontalDpi="180" verticalDpi="18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C10">
      <selection activeCell="H26" sqref="H26"/>
    </sheetView>
  </sheetViews>
  <sheetFormatPr defaultColWidth="9.140625" defaultRowHeight="12.75"/>
  <cols>
    <col min="1" max="1" width="7.140625" style="0" customWidth="1"/>
    <col min="2" max="2" width="34.7109375" style="0" customWidth="1"/>
    <col min="3" max="4" width="11.7109375" style="0" customWidth="1"/>
    <col min="5" max="9" width="11.7109375" style="67" customWidth="1"/>
    <col min="10" max="10" width="4.00390625" style="0" customWidth="1"/>
    <col min="11" max="11" width="10.00390625" style="0" bestFit="1" customWidth="1"/>
  </cols>
  <sheetData>
    <row r="1" spans="1:10" ht="18.75">
      <c r="A1" s="23" t="s">
        <v>343</v>
      </c>
      <c r="B1" s="3"/>
      <c r="C1" s="3"/>
      <c r="D1" s="3"/>
      <c r="J1" s="452" t="s">
        <v>290</v>
      </c>
    </row>
    <row r="2" spans="1:10" ht="4.5" customHeight="1">
      <c r="A2" s="3"/>
      <c r="B2" s="3"/>
      <c r="C2" s="3"/>
      <c r="D2" s="3"/>
      <c r="J2" s="452"/>
    </row>
    <row r="3" spans="1:10" ht="15.75">
      <c r="A3" s="445" t="s">
        <v>136</v>
      </c>
      <c r="B3" s="446"/>
      <c r="C3" s="469">
        <v>2005</v>
      </c>
      <c r="D3" s="469" t="s">
        <v>355</v>
      </c>
      <c r="E3" s="471" t="s">
        <v>355</v>
      </c>
      <c r="F3" s="472"/>
      <c r="G3" s="472"/>
      <c r="H3" s="473"/>
      <c r="I3" s="400" t="s">
        <v>357</v>
      </c>
      <c r="J3" s="452"/>
    </row>
    <row r="4" spans="1:10" ht="12.75">
      <c r="A4" s="450"/>
      <c r="B4" s="477"/>
      <c r="C4" s="478"/>
      <c r="D4" s="478"/>
      <c r="E4" s="41" t="s">
        <v>206</v>
      </c>
      <c r="F4" s="41" t="s">
        <v>208</v>
      </c>
      <c r="G4" s="41" t="s">
        <v>211</v>
      </c>
      <c r="H4" s="41" t="s">
        <v>255</v>
      </c>
      <c r="I4" s="41" t="s">
        <v>206</v>
      </c>
      <c r="J4" s="452"/>
    </row>
    <row r="5" spans="1:10" ht="6" customHeight="1">
      <c r="A5" s="6"/>
      <c r="B5" s="19"/>
      <c r="C5" s="25"/>
      <c r="D5" s="25"/>
      <c r="E5" s="190"/>
      <c r="F5" s="190"/>
      <c r="G5" s="237"/>
      <c r="H5" s="237"/>
      <c r="I5" s="190"/>
      <c r="J5" s="452"/>
    </row>
    <row r="6" spans="1:10" ht="12.75" customHeight="1">
      <c r="A6" s="22" t="s">
        <v>120</v>
      </c>
      <c r="B6" s="27"/>
      <c r="C6" s="27"/>
      <c r="D6" s="27"/>
      <c r="E6" s="95"/>
      <c r="F6" s="95"/>
      <c r="G6" s="43"/>
      <c r="H6" s="43"/>
      <c r="I6" s="95"/>
      <c r="J6" s="452"/>
    </row>
    <row r="7" spans="1:10" ht="12.75" customHeight="1">
      <c r="A7" s="45"/>
      <c r="B7" s="27" t="s">
        <v>121</v>
      </c>
      <c r="C7" s="273">
        <v>62</v>
      </c>
      <c r="D7" s="273">
        <f>SUM(E7:H7)</f>
        <v>61</v>
      </c>
      <c r="E7" s="389">
        <v>14</v>
      </c>
      <c r="F7" s="389">
        <v>13</v>
      </c>
      <c r="G7" s="297">
        <v>16</v>
      </c>
      <c r="H7" s="297">
        <v>18</v>
      </c>
      <c r="I7" s="389">
        <v>13</v>
      </c>
      <c r="J7" s="452"/>
    </row>
    <row r="8" spans="1:10" ht="12.75" customHeight="1">
      <c r="A8" s="10"/>
      <c r="B8" s="27" t="s">
        <v>34</v>
      </c>
      <c r="C8" s="273">
        <v>909</v>
      </c>
      <c r="D8" s="273">
        <f>SUM(E8:H8)</f>
        <v>987</v>
      </c>
      <c r="E8" s="389">
        <v>208</v>
      </c>
      <c r="F8" s="389">
        <v>193</v>
      </c>
      <c r="G8" s="297">
        <v>269</v>
      </c>
      <c r="H8" s="297">
        <v>317</v>
      </c>
      <c r="I8" s="389">
        <v>226</v>
      </c>
      <c r="J8" s="452"/>
    </row>
    <row r="9" spans="1:10" ht="12.75" customHeight="1">
      <c r="A9" s="22" t="s">
        <v>122</v>
      </c>
      <c r="B9" s="27"/>
      <c r="C9" s="196"/>
      <c r="D9" s="196"/>
      <c r="E9" s="210"/>
      <c r="F9" s="210"/>
      <c r="G9" s="207"/>
      <c r="H9" s="297"/>
      <c r="I9" s="389"/>
      <c r="J9" s="452"/>
    </row>
    <row r="10" spans="1:10" ht="12.75" customHeight="1">
      <c r="A10" s="45"/>
      <c r="B10" s="27" t="s">
        <v>121</v>
      </c>
      <c r="C10" s="281">
        <v>4</v>
      </c>
      <c r="D10" s="391" t="s">
        <v>350</v>
      </c>
      <c r="E10" s="391" t="s">
        <v>350</v>
      </c>
      <c r="F10" s="391" t="s">
        <v>380</v>
      </c>
      <c r="G10" s="391" t="s">
        <v>380</v>
      </c>
      <c r="H10" s="391" t="s">
        <v>380</v>
      </c>
      <c r="I10" s="391" t="s">
        <v>380</v>
      </c>
      <c r="J10" s="452"/>
    </row>
    <row r="11" spans="1:10" ht="12.75" customHeight="1">
      <c r="A11" s="10"/>
      <c r="B11" s="27" t="s">
        <v>34</v>
      </c>
      <c r="C11" s="273">
        <v>41</v>
      </c>
      <c r="D11" s="391" t="s">
        <v>350</v>
      </c>
      <c r="E11" s="391" t="s">
        <v>350</v>
      </c>
      <c r="F11" s="391" t="s">
        <v>380</v>
      </c>
      <c r="G11" s="391" t="s">
        <v>380</v>
      </c>
      <c r="H11" s="391" t="s">
        <v>380</v>
      </c>
      <c r="I11" s="391" t="s">
        <v>380</v>
      </c>
      <c r="J11" s="452"/>
    </row>
    <row r="12" spans="1:10" ht="12.75" customHeight="1">
      <c r="A12" s="22" t="s">
        <v>123</v>
      </c>
      <c r="B12" s="27"/>
      <c r="C12" s="43"/>
      <c r="D12" s="196"/>
      <c r="E12" s="210"/>
      <c r="F12" s="210"/>
      <c r="G12" s="207"/>
      <c r="H12" s="297"/>
      <c r="I12" s="389"/>
      <c r="J12" s="452"/>
    </row>
    <row r="13" spans="1:10" ht="12.75" customHeight="1">
      <c r="A13" s="45"/>
      <c r="B13" s="27" t="s">
        <v>121</v>
      </c>
      <c r="C13" s="273">
        <v>148</v>
      </c>
      <c r="D13" s="273">
        <f>SUM(E13:H13)</f>
        <v>140</v>
      </c>
      <c r="E13" s="389">
        <v>26</v>
      </c>
      <c r="F13" s="389">
        <v>44</v>
      </c>
      <c r="G13" s="297">
        <v>26</v>
      </c>
      <c r="H13" s="297">
        <v>44</v>
      </c>
      <c r="I13" s="389">
        <v>51</v>
      </c>
      <c r="J13" s="452"/>
    </row>
    <row r="14" spans="1:10" ht="12.75" customHeight="1">
      <c r="A14" s="10"/>
      <c r="B14" s="27" t="s">
        <v>34</v>
      </c>
      <c r="C14" s="273">
        <v>898</v>
      </c>
      <c r="D14" s="273">
        <f>SUM(E14:H14)</f>
        <v>869</v>
      </c>
      <c r="E14" s="389">
        <v>141</v>
      </c>
      <c r="F14" s="389">
        <v>267</v>
      </c>
      <c r="G14" s="297">
        <v>149</v>
      </c>
      <c r="H14" s="297">
        <v>312</v>
      </c>
      <c r="I14" s="389">
        <v>447</v>
      </c>
      <c r="J14" s="452"/>
    </row>
    <row r="15" spans="1:10" ht="12.75" customHeight="1">
      <c r="A15" s="22" t="s">
        <v>124</v>
      </c>
      <c r="B15" s="27"/>
      <c r="C15" s="43"/>
      <c r="D15" s="43"/>
      <c r="E15" s="389"/>
      <c r="F15" s="389"/>
      <c r="G15" s="297"/>
      <c r="H15" s="297"/>
      <c r="I15" s="389"/>
      <c r="J15" s="452"/>
    </row>
    <row r="16" spans="1:10" ht="12.75" customHeight="1">
      <c r="A16" s="45"/>
      <c r="B16" s="27" t="s">
        <v>121</v>
      </c>
      <c r="C16" s="273">
        <v>22</v>
      </c>
      <c r="D16" s="273">
        <f>SUM(E16:H16)</f>
        <v>21</v>
      </c>
      <c r="E16" s="389">
        <v>6</v>
      </c>
      <c r="F16" s="389">
        <v>5</v>
      </c>
      <c r="G16" s="297">
        <v>4</v>
      </c>
      <c r="H16" s="297">
        <v>6</v>
      </c>
      <c r="I16" s="389">
        <v>5</v>
      </c>
      <c r="J16" s="452"/>
    </row>
    <row r="17" spans="1:10" ht="12.75" customHeight="1">
      <c r="A17" s="10"/>
      <c r="B17" s="27" t="s">
        <v>34</v>
      </c>
      <c r="C17" s="273">
        <v>1815</v>
      </c>
      <c r="D17" s="273">
        <f>SUM(E17:H17)</f>
        <v>1870</v>
      </c>
      <c r="E17" s="389">
        <v>485</v>
      </c>
      <c r="F17" s="389">
        <v>423</v>
      </c>
      <c r="G17" s="297">
        <v>392</v>
      </c>
      <c r="H17" s="297">
        <v>570</v>
      </c>
      <c r="I17" s="389">
        <v>456</v>
      </c>
      <c r="J17" s="452"/>
    </row>
    <row r="18" spans="1:10" ht="12.75" customHeight="1">
      <c r="A18" s="22" t="s">
        <v>135</v>
      </c>
      <c r="B18" s="27"/>
      <c r="C18" s="43"/>
      <c r="D18" s="43"/>
      <c r="E18" s="389"/>
      <c r="F18" s="389"/>
      <c r="G18" s="297"/>
      <c r="H18" s="297"/>
      <c r="I18" s="389"/>
      <c r="J18" s="452"/>
    </row>
    <row r="19" spans="1:10" ht="12.75" customHeight="1">
      <c r="A19" s="10"/>
      <c r="B19" s="27" t="s">
        <v>121</v>
      </c>
      <c r="C19" s="273">
        <v>39</v>
      </c>
      <c r="D19" s="273">
        <f>SUM(E19:H19)</f>
        <v>29</v>
      </c>
      <c r="E19" s="389">
        <v>3</v>
      </c>
      <c r="F19" s="389">
        <v>13</v>
      </c>
      <c r="G19" s="297">
        <v>6</v>
      </c>
      <c r="H19" s="297">
        <v>7</v>
      </c>
      <c r="I19" s="389">
        <v>7</v>
      </c>
      <c r="J19" s="452"/>
    </row>
    <row r="20" spans="1:10" ht="12.75" customHeight="1">
      <c r="A20" s="10"/>
      <c r="B20" s="27" t="s">
        <v>34</v>
      </c>
      <c r="C20" s="273">
        <v>720</v>
      </c>
      <c r="D20" s="273">
        <f>SUM(E20:H20)</f>
        <v>593</v>
      </c>
      <c r="E20" s="389">
        <v>50</v>
      </c>
      <c r="F20" s="389">
        <v>233</v>
      </c>
      <c r="G20" s="297">
        <v>122</v>
      </c>
      <c r="H20" s="297">
        <v>188</v>
      </c>
      <c r="I20" s="389">
        <v>184</v>
      </c>
      <c r="J20" s="452"/>
    </row>
    <row r="21" spans="1:10" ht="12.75" customHeight="1">
      <c r="A21" s="22" t="s">
        <v>297</v>
      </c>
      <c r="B21" s="27"/>
      <c r="C21" s="196"/>
      <c r="D21" s="196"/>
      <c r="E21" s="210"/>
      <c r="F21" s="210"/>
      <c r="G21" s="207"/>
      <c r="H21" s="297"/>
      <c r="I21" s="389"/>
      <c r="J21" s="452"/>
    </row>
    <row r="22" spans="1:10" ht="12.75" customHeight="1">
      <c r="A22" s="10"/>
      <c r="B22" s="27" t="s">
        <v>301</v>
      </c>
      <c r="C22" s="214" t="s">
        <v>349</v>
      </c>
      <c r="D22" s="214" t="s">
        <v>349</v>
      </c>
      <c r="E22" s="214" t="s">
        <v>349</v>
      </c>
      <c r="F22" s="214" t="s">
        <v>349</v>
      </c>
      <c r="G22" s="214" t="s">
        <v>349</v>
      </c>
      <c r="H22" s="214" t="s">
        <v>349</v>
      </c>
      <c r="I22" s="214" t="s">
        <v>349</v>
      </c>
      <c r="J22" s="452"/>
    </row>
    <row r="23" spans="1:10" ht="12.75" customHeight="1">
      <c r="A23" s="10"/>
      <c r="B23" s="27" t="s">
        <v>34</v>
      </c>
      <c r="C23" s="273">
        <v>13471</v>
      </c>
      <c r="D23" s="273">
        <f>SUM(E23:H23)</f>
        <v>17018</v>
      </c>
      <c r="E23" s="389">
        <v>4036</v>
      </c>
      <c r="F23" s="389">
        <v>4275</v>
      </c>
      <c r="G23" s="297">
        <v>4557</v>
      </c>
      <c r="H23" s="297">
        <v>4150</v>
      </c>
      <c r="I23" s="389">
        <v>4244</v>
      </c>
      <c r="J23" s="452"/>
    </row>
    <row r="24" spans="1:10" ht="12.75" customHeight="1">
      <c r="A24" s="22" t="s">
        <v>298</v>
      </c>
      <c r="B24" s="27"/>
      <c r="C24" s="43"/>
      <c r="D24" s="43"/>
      <c r="E24" s="389"/>
      <c r="F24" s="389"/>
      <c r="G24" s="297"/>
      <c r="H24" s="297"/>
      <c r="I24" s="389"/>
      <c r="J24" s="452"/>
    </row>
    <row r="25" spans="1:10" ht="12.75" customHeight="1">
      <c r="A25" s="10"/>
      <c r="B25" s="27" t="s">
        <v>121</v>
      </c>
      <c r="C25" s="43">
        <v>4</v>
      </c>
      <c r="D25" s="43">
        <f>SUM(E25:H25)</f>
        <v>4</v>
      </c>
      <c r="E25" s="389">
        <v>1</v>
      </c>
      <c r="F25" s="389">
        <v>1</v>
      </c>
      <c r="G25" s="297">
        <v>1</v>
      </c>
      <c r="H25" s="297">
        <v>1</v>
      </c>
      <c r="I25" s="389">
        <v>1</v>
      </c>
      <c r="J25" s="452"/>
    </row>
    <row r="26" spans="1:10" ht="12.75" customHeight="1">
      <c r="A26" s="10"/>
      <c r="B26" s="27" t="s">
        <v>34</v>
      </c>
      <c r="C26" s="43">
        <v>1516</v>
      </c>
      <c r="D26" s="43">
        <f>SUM(E26:H26)</f>
        <v>1890</v>
      </c>
      <c r="E26" s="389">
        <v>451</v>
      </c>
      <c r="F26" s="389">
        <v>523</v>
      </c>
      <c r="G26" s="297">
        <v>489</v>
      </c>
      <c r="H26" s="297">
        <v>427</v>
      </c>
      <c r="I26" s="389">
        <v>509</v>
      </c>
      <c r="J26" s="452"/>
    </row>
    <row r="27" spans="1:10" ht="12.75" customHeight="1">
      <c r="A27" s="22" t="s">
        <v>125</v>
      </c>
      <c r="B27" s="27"/>
      <c r="C27" s="43"/>
      <c r="D27" s="43"/>
      <c r="E27" s="389"/>
      <c r="F27" s="389"/>
      <c r="G27" s="297"/>
      <c r="H27" s="297"/>
      <c r="I27" s="389"/>
      <c r="J27" s="452"/>
    </row>
    <row r="28" spans="1:10" ht="12.75" customHeight="1">
      <c r="A28" s="10"/>
      <c r="B28" s="27" t="s">
        <v>121</v>
      </c>
      <c r="C28" s="273">
        <v>62</v>
      </c>
      <c r="D28" s="273">
        <f>SUM(E28:H28)</f>
        <v>56</v>
      </c>
      <c r="E28" s="95">
        <v>3</v>
      </c>
      <c r="F28" s="95">
        <v>11</v>
      </c>
      <c r="G28" s="43">
        <v>29</v>
      </c>
      <c r="H28" s="43">
        <v>13</v>
      </c>
      <c r="I28" s="391" t="s">
        <v>350</v>
      </c>
      <c r="J28" s="452"/>
    </row>
    <row r="29" spans="1:10" ht="12.75" customHeight="1">
      <c r="A29" s="10"/>
      <c r="B29" s="27" t="s">
        <v>34</v>
      </c>
      <c r="C29" s="273">
        <v>536</v>
      </c>
      <c r="D29" s="273">
        <f>SUM(E29:H29)</f>
        <v>472</v>
      </c>
      <c r="E29" s="389">
        <v>27</v>
      </c>
      <c r="F29" s="389">
        <v>89</v>
      </c>
      <c r="G29" s="297">
        <v>245</v>
      </c>
      <c r="H29" s="297">
        <v>111</v>
      </c>
      <c r="I29" s="389">
        <v>6</v>
      </c>
      <c r="J29" s="452"/>
    </row>
    <row r="30" spans="1:10" ht="12.75" customHeight="1">
      <c r="A30" s="22" t="s">
        <v>260</v>
      </c>
      <c r="B30" s="27"/>
      <c r="C30" s="43"/>
      <c r="D30" s="43"/>
      <c r="E30" s="389"/>
      <c r="F30" s="389"/>
      <c r="G30" s="297"/>
      <c r="H30" s="297"/>
      <c r="I30" s="389"/>
      <c r="J30" s="452"/>
    </row>
    <row r="31" spans="1:10" ht="12.75" customHeight="1">
      <c r="A31" s="10"/>
      <c r="B31" s="27" t="s">
        <v>121</v>
      </c>
      <c r="C31" s="273">
        <v>7</v>
      </c>
      <c r="D31" s="273">
        <f>SUM(E31:H31)</f>
        <v>7</v>
      </c>
      <c r="E31" s="389">
        <v>1</v>
      </c>
      <c r="F31" s="389">
        <v>2</v>
      </c>
      <c r="G31" s="297">
        <v>2</v>
      </c>
      <c r="H31" s="297">
        <v>2</v>
      </c>
      <c r="I31" s="389">
        <v>2</v>
      </c>
      <c r="J31" s="452"/>
    </row>
    <row r="32" spans="1:10" ht="12.75" customHeight="1">
      <c r="A32" s="10"/>
      <c r="B32" s="27" t="s">
        <v>34</v>
      </c>
      <c r="C32" s="273">
        <v>1751</v>
      </c>
      <c r="D32" s="273">
        <f>SUM(E32:H32)</f>
        <v>1878</v>
      </c>
      <c r="E32" s="389">
        <v>425</v>
      </c>
      <c r="F32" s="389">
        <v>471</v>
      </c>
      <c r="G32" s="297">
        <v>439</v>
      </c>
      <c r="H32" s="297">
        <v>543</v>
      </c>
      <c r="I32" s="389">
        <v>488</v>
      </c>
      <c r="J32" s="452"/>
    </row>
    <row r="33" spans="1:10" ht="12.75" customHeight="1">
      <c r="A33" s="22" t="s">
        <v>126</v>
      </c>
      <c r="B33" s="27"/>
      <c r="C33" s="43"/>
      <c r="D33" s="43"/>
      <c r="E33" s="389"/>
      <c r="F33" s="389"/>
      <c r="G33" s="297"/>
      <c r="H33" s="297"/>
      <c r="I33" s="389"/>
      <c r="J33" s="452"/>
    </row>
    <row r="34" spans="1:10" ht="12.75" customHeight="1">
      <c r="A34" s="10"/>
      <c r="B34" s="27" t="s">
        <v>121</v>
      </c>
      <c r="C34" s="283">
        <v>677</v>
      </c>
      <c r="D34" s="283">
        <f>SUM(E34:H34)</f>
        <v>717</v>
      </c>
      <c r="E34" s="95">
        <v>209</v>
      </c>
      <c r="F34" s="95">
        <v>137</v>
      </c>
      <c r="G34" s="43">
        <v>160</v>
      </c>
      <c r="H34" s="43">
        <v>211</v>
      </c>
      <c r="I34" s="95">
        <v>109</v>
      </c>
      <c r="J34" s="452"/>
    </row>
    <row r="35" spans="1:10" ht="12.75" customHeight="1">
      <c r="A35" s="10"/>
      <c r="B35" s="27" t="s">
        <v>34</v>
      </c>
      <c r="C35" s="283">
        <v>1262</v>
      </c>
      <c r="D35" s="283">
        <f>SUM(E35:H35)</f>
        <v>1443</v>
      </c>
      <c r="E35" s="389">
        <f>307+93</f>
        <v>400</v>
      </c>
      <c r="F35" s="389">
        <v>258</v>
      </c>
      <c r="G35" s="297">
        <v>360</v>
      </c>
      <c r="H35" s="297">
        <v>425</v>
      </c>
      <c r="I35" s="389">
        <v>291</v>
      </c>
      <c r="J35" s="452"/>
    </row>
    <row r="36" spans="1:10" ht="12.75" customHeight="1">
      <c r="A36" s="22" t="s">
        <v>127</v>
      </c>
      <c r="B36" s="27"/>
      <c r="C36" s="43"/>
      <c r="D36" s="43"/>
      <c r="E36" s="389"/>
      <c r="F36" s="389"/>
      <c r="G36" s="297"/>
      <c r="H36" s="297"/>
      <c r="I36" s="389"/>
      <c r="J36" s="452"/>
    </row>
    <row r="37" spans="1:10" ht="12.75" customHeight="1">
      <c r="A37" s="10"/>
      <c r="B37" s="27" t="s">
        <v>121</v>
      </c>
      <c r="C37" s="273">
        <v>104</v>
      </c>
      <c r="D37" s="273">
        <f>SUM(E37:H37)</f>
        <v>105</v>
      </c>
      <c r="E37" s="389">
        <v>21</v>
      </c>
      <c r="F37" s="389">
        <v>31</v>
      </c>
      <c r="G37" s="297">
        <v>26</v>
      </c>
      <c r="H37" s="297">
        <v>27</v>
      </c>
      <c r="I37" s="389">
        <v>24</v>
      </c>
      <c r="J37" s="452"/>
    </row>
    <row r="38" spans="1:10" ht="12.75" customHeight="1">
      <c r="A38" s="10"/>
      <c r="B38" s="27" t="s">
        <v>34</v>
      </c>
      <c r="C38" s="273">
        <v>2235</v>
      </c>
      <c r="D38" s="273">
        <f>SUM(E38:H38)</f>
        <v>2425</v>
      </c>
      <c r="E38" s="389">
        <v>453</v>
      </c>
      <c r="F38" s="389">
        <v>638</v>
      </c>
      <c r="G38" s="297">
        <v>622</v>
      </c>
      <c r="H38" s="297">
        <v>712</v>
      </c>
      <c r="I38" s="389">
        <v>654</v>
      </c>
      <c r="J38" s="452"/>
    </row>
    <row r="39" spans="1:10" ht="3.75" customHeight="1">
      <c r="A39" s="8"/>
      <c r="B39" s="13"/>
      <c r="C39" s="284"/>
      <c r="D39" s="284"/>
      <c r="E39" s="390"/>
      <c r="F39" s="390"/>
      <c r="G39" s="298"/>
      <c r="H39" s="298"/>
      <c r="I39" s="390"/>
      <c r="J39" s="452"/>
    </row>
    <row r="40" spans="1:10" ht="4.5" customHeight="1" hidden="1">
      <c r="A40" s="3"/>
      <c r="B40" s="3"/>
      <c r="C40" s="3"/>
      <c r="D40" s="3"/>
      <c r="J40" s="452"/>
    </row>
    <row r="41" spans="1:10" ht="4.5" customHeight="1">
      <c r="A41" s="3"/>
      <c r="B41" s="3"/>
      <c r="C41" s="3"/>
      <c r="D41" s="3"/>
      <c r="J41" s="452"/>
    </row>
    <row r="42" spans="1:10" ht="14.25" customHeight="1">
      <c r="A42" s="346" t="s">
        <v>360</v>
      </c>
      <c r="J42" s="452"/>
    </row>
    <row r="43" ht="13.5" customHeight="1">
      <c r="A43" s="215" t="s">
        <v>302</v>
      </c>
    </row>
  </sheetData>
  <mergeCells count="5">
    <mergeCell ref="J1:J42"/>
    <mergeCell ref="A3:B4"/>
    <mergeCell ref="C3:C4"/>
    <mergeCell ref="E3:H3"/>
    <mergeCell ref="D3:D4"/>
  </mergeCells>
  <printOptions/>
  <pageMargins left="0.61" right="0" top="0.46" bottom="0" header="0.26" footer="0.1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C2">
      <selection activeCell="B45" sqref="B45"/>
    </sheetView>
  </sheetViews>
  <sheetFormatPr defaultColWidth="9.140625" defaultRowHeight="12.75"/>
  <cols>
    <col min="1" max="1" width="37.421875" style="21" customWidth="1"/>
    <col min="2" max="3" width="12.28125" style="21" customWidth="1"/>
    <col min="4" max="8" width="12.28125" style="1" customWidth="1"/>
    <col min="9" max="9" width="6.57421875" style="21" customWidth="1"/>
    <col min="10" max="10" width="13.7109375" style="21" customWidth="1"/>
    <col min="11" max="16384" width="9.140625" style="21" customWidth="1"/>
  </cols>
  <sheetData>
    <row r="1" spans="1:9" ht="17.25" customHeight="1">
      <c r="A1" s="34" t="s">
        <v>365</v>
      </c>
      <c r="B1" s="3"/>
      <c r="C1" s="3"/>
      <c r="I1" s="489" t="s">
        <v>291</v>
      </c>
    </row>
    <row r="2" spans="1:9" ht="12.75" customHeight="1">
      <c r="A2" s="4"/>
      <c r="B2" s="3"/>
      <c r="C2" s="3"/>
      <c r="D2" s="59"/>
      <c r="F2" s="59"/>
      <c r="G2" s="59"/>
      <c r="H2" s="59" t="s">
        <v>34</v>
      </c>
      <c r="I2" s="489"/>
    </row>
    <row r="3" spans="1:9" ht="3.75" customHeight="1">
      <c r="A3" s="12"/>
      <c r="B3" s="3"/>
      <c r="C3" s="3"/>
      <c r="D3" s="80"/>
      <c r="E3" s="80"/>
      <c r="F3" s="80"/>
      <c r="G3" s="80"/>
      <c r="H3" s="80"/>
      <c r="I3" s="489"/>
    </row>
    <row r="4" spans="1:9" ht="0.75" customHeight="1" hidden="1">
      <c r="A4" s="19"/>
      <c r="B4" s="12"/>
      <c r="C4" s="12"/>
      <c r="I4" s="489"/>
    </row>
    <row r="5" spans="1:9" ht="18" customHeight="1">
      <c r="A5" s="490" t="s">
        <v>38</v>
      </c>
      <c r="B5" s="469">
        <v>2005</v>
      </c>
      <c r="C5" s="469" t="s">
        <v>355</v>
      </c>
      <c r="D5" s="471" t="s">
        <v>355</v>
      </c>
      <c r="E5" s="472"/>
      <c r="F5" s="472"/>
      <c r="G5" s="473"/>
      <c r="H5" s="400" t="s">
        <v>357</v>
      </c>
      <c r="I5" s="489"/>
    </row>
    <row r="6" spans="1:9" ht="16.5" customHeight="1">
      <c r="A6" s="491"/>
      <c r="B6" s="478"/>
      <c r="C6" s="478"/>
      <c r="D6" s="41" t="s">
        <v>206</v>
      </c>
      <c r="E6" s="41" t="s">
        <v>208</v>
      </c>
      <c r="F6" s="41" t="s">
        <v>211</v>
      </c>
      <c r="G6" s="41" t="s">
        <v>255</v>
      </c>
      <c r="H6" s="41" t="s">
        <v>206</v>
      </c>
      <c r="I6" s="489"/>
    </row>
    <row r="7" spans="1:9" ht="12" customHeight="1">
      <c r="A7" s="133" t="s">
        <v>268</v>
      </c>
      <c r="B7" s="218">
        <f>B8+B31+'Table 11 cont''d'!B15+'Table 11 cont''d'!B32+'Table 11 cont''d'!B41</f>
        <v>93282</v>
      </c>
      <c r="C7" s="218">
        <f>SUM(D7:G7)</f>
        <v>115612</v>
      </c>
      <c r="D7" s="218">
        <f>D8+D31+'Table 11 cont''d'!D15+'Table 11 cont''d'!D32+'Table 11 cont''d'!D41</f>
        <v>23606</v>
      </c>
      <c r="E7" s="218">
        <f>E8+E31+'Table 11 cont''d'!E15+'Table 11 cont''d'!E32+'Table 11 cont''d'!E41</f>
        <v>27236</v>
      </c>
      <c r="F7" s="218">
        <f>F8+F31+'Table 11 cont''d'!F15+'Table 11 cont''d'!F32+'Table 11 cont''d'!F41</f>
        <v>27697</v>
      </c>
      <c r="G7" s="218">
        <f>G8+G31+'Table 11 cont''d'!G15+'Table 11 cont''d'!G32+'Table 11 cont''d'!G41</f>
        <v>37073</v>
      </c>
      <c r="H7" s="218">
        <f>H8+H31+'Table 11 cont''d'!H15+'Table 11 cont''d'!H32+'Table 11 cont''d'!H41</f>
        <v>24373</v>
      </c>
      <c r="I7" s="489"/>
    </row>
    <row r="8" spans="1:10" ht="11.25" customHeight="1">
      <c r="A8" s="22" t="s">
        <v>222</v>
      </c>
      <c r="B8" s="275">
        <v>30202</v>
      </c>
      <c r="C8" s="275">
        <f aca="true" t="shared" si="0" ref="C8:C42">SUM(D8:G8)</f>
        <v>41817</v>
      </c>
      <c r="D8" s="275">
        <v>7530</v>
      </c>
      <c r="E8" s="275">
        <v>9316</v>
      </c>
      <c r="F8" s="275">
        <v>8707</v>
      </c>
      <c r="G8" s="275">
        <v>16264</v>
      </c>
      <c r="H8" s="275">
        <v>6671</v>
      </c>
      <c r="I8" s="489"/>
      <c r="J8" s="86"/>
    </row>
    <row r="9" spans="1:10" ht="11.25" customHeight="1">
      <c r="A9" s="16" t="s">
        <v>89</v>
      </c>
      <c r="B9" s="276">
        <v>187</v>
      </c>
      <c r="C9" s="276">
        <f t="shared" si="0"/>
        <v>191</v>
      </c>
      <c r="D9" s="276">
        <v>50</v>
      </c>
      <c r="E9" s="276">
        <v>47</v>
      </c>
      <c r="F9" s="276">
        <v>38</v>
      </c>
      <c r="G9" s="276">
        <v>56</v>
      </c>
      <c r="H9" s="276">
        <v>42</v>
      </c>
      <c r="I9" s="489"/>
      <c r="J9" s="86"/>
    </row>
    <row r="10" spans="1:10" ht="11.25" customHeight="1">
      <c r="A10" s="16" t="s">
        <v>90</v>
      </c>
      <c r="B10" s="276">
        <v>1488</v>
      </c>
      <c r="C10" s="276">
        <f t="shared" si="0"/>
        <v>1749</v>
      </c>
      <c r="D10" s="276">
        <v>467</v>
      </c>
      <c r="E10" s="276">
        <v>424</v>
      </c>
      <c r="F10" s="276">
        <v>414</v>
      </c>
      <c r="G10" s="276">
        <v>444</v>
      </c>
      <c r="H10" s="276">
        <v>365</v>
      </c>
      <c r="I10" s="489"/>
      <c r="J10" s="86"/>
    </row>
    <row r="11" spans="1:9" ht="11.25" customHeight="1">
      <c r="A11" s="16" t="s">
        <v>91</v>
      </c>
      <c r="B11" s="276">
        <v>1010</v>
      </c>
      <c r="C11" s="276">
        <f t="shared" si="0"/>
        <v>240</v>
      </c>
      <c r="D11" s="276">
        <v>77</v>
      </c>
      <c r="E11" s="276">
        <v>69</v>
      </c>
      <c r="F11" s="276">
        <v>38</v>
      </c>
      <c r="G11" s="276">
        <v>56</v>
      </c>
      <c r="H11" s="276">
        <v>61</v>
      </c>
      <c r="I11" s="489"/>
    </row>
    <row r="12" spans="1:9" s="3" customFormat="1" ht="11.25" customHeight="1">
      <c r="A12" s="16" t="s">
        <v>92</v>
      </c>
      <c r="B12" s="276">
        <v>4485</v>
      </c>
      <c r="C12" s="276">
        <f t="shared" si="0"/>
        <v>2785</v>
      </c>
      <c r="D12" s="276">
        <v>719</v>
      </c>
      <c r="E12" s="276">
        <v>1158</v>
      </c>
      <c r="F12" s="276">
        <v>450</v>
      </c>
      <c r="G12" s="276">
        <v>458</v>
      </c>
      <c r="H12" s="276">
        <v>374</v>
      </c>
      <c r="I12" s="489"/>
    </row>
    <row r="13" spans="1:9" ht="11.25" customHeight="1">
      <c r="A13" s="16" t="s">
        <v>93</v>
      </c>
      <c r="B13" s="276">
        <v>6958</v>
      </c>
      <c r="C13" s="276">
        <f t="shared" si="0"/>
        <v>16437</v>
      </c>
      <c r="D13" s="276">
        <v>1866</v>
      </c>
      <c r="E13" s="276">
        <v>2194</v>
      </c>
      <c r="F13" s="276">
        <v>2981</v>
      </c>
      <c r="G13" s="276">
        <v>9396</v>
      </c>
      <c r="H13" s="276">
        <v>2189</v>
      </c>
      <c r="I13" s="489"/>
    </row>
    <row r="14" spans="1:9" ht="11.25" customHeight="1">
      <c r="A14" s="16" t="s">
        <v>94</v>
      </c>
      <c r="B14" s="276">
        <v>3794</v>
      </c>
      <c r="C14" s="276">
        <f t="shared" si="0"/>
        <v>4614</v>
      </c>
      <c r="D14" s="276">
        <v>1140</v>
      </c>
      <c r="E14" s="276">
        <v>1389</v>
      </c>
      <c r="F14" s="276">
        <v>880</v>
      </c>
      <c r="G14" s="276">
        <v>1205</v>
      </c>
      <c r="H14" s="276">
        <v>739</v>
      </c>
      <c r="I14" s="489"/>
    </row>
    <row r="15" spans="1:9" ht="11.25" customHeight="1">
      <c r="A15" s="16" t="s">
        <v>95</v>
      </c>
      <c r="B15" s="276">
        <v>33</v>
      </c>
      <c r="C15" s="276">
        <f t="shared" si="0"/>
        <v>35</v>
      </c>
      <c r="D15" s="276">
        <v>23</v>
      </c>
      <c r="E15" s="276">
        <v>3</v>
      </c>
      <c r="F15" s="276">
        <v>6</v>
      </c>
      <c r="G15" s="276">
        <v>3</v>
      </c>
      <c r="H15" s="276">
        <v>2</v>
      </c>
      <c r="I15" s="489"/>
    </row>
    <row r="16" spans="1:9" ht="11.25" customHeight="1">
      <c r="A16" s="16" t="s">
        <v>292</v>
      </c>
      <c r="B16" s="276">
        <v>2141</v>
      </c>
      <c r="C16" s="276">
        <f t="shared" si="0"/>
        <v>4008</v>
      </c>
      <c r="D16" s="276">
        <v>766</v>
      </c>
      <c r="E16" s="276">
        <v>1202</v>
      </c>
      <c r="F16" s="276">
        <v>1023</v>
      </c>
      <c r="G16" s="276">
        <v>1017</v>
      </c>
      <c r="H16" s="276">
        <v>145</v>
      </c>
      <c r="I16" s="489"/>
    </row>
    <row r="17" spans="1:9" ht="11.25" customHeight="1">
      <c r="A17" s="16" t="s">
        <v>96</v>
      </c>
      <c r="B17" s="276">
        <v>253</v>
      </c>
      <c r="C17" s="276">
        <f t="shared" si="0"/>
        <v>296</v>
      </c>
      <c r="D17" s="276">
        <v>75</v>
      </c>
      <c r="E17" s="276">
        <v>55</v>
      </c>
      <c r="F17" s="276">
        <v>65</v>
      </c>
      <c r="G17" s="276">
        <v>101</v>
      </c>
      <c r="H17" s="276">
        <v>76</v>
      </c>
      <c r="I17" s="489"/>
    </row>
    <row r="18" spans="1:9" ht="11.25" customHeight="1">
      <c r="A18" s="16" t="s">
        <v>224</v>
      </c>
      <c r="B18" s="277">
        <v>275</v>
      </c>
      <c r="C18" s="277">
        <f t="shared" si="0"/>
        <v>242</v>
      </c>
      <c r="D18" s="276">
        <v>34</v>
      </c>
      <c r="E18" s="276">
        <v>53</v>
      </c>
      <c r="F18" s="276">
        <v>98</v>
      </c>
      <c r="G18" s="276">
        <v>57</v>
      </c>
      <c r="H18" s="276">
        <v>25</v>
      </c>
      <c r="I18" s="489"/>
    </row>
    <row r="19" spans="1:9" ht="11.25" customHeight="1">
      <c r="A19" s="16" t="s">
        <v>97</v>
      </c>
      <c r="B19" s="276">
        <v>2402</v>
      </c>
      <c r="C19" s="276">
        <f t="shared" si="0"/>
        <v>2952</v>
      </c>
      <c r="D19" s="276">
        <v>543</v>
      </c>
      <c r="E19" s="276">
        <v>673</v>
      </c>
      <c r="F19" s="276">
        <v>784</v>
      </c>
      <c r="G19" s="276">
        <v>952</v>
      </c>
      <c r="H19" s="276">
        <v>614</v>
      </c>
      <c r="I19" s="489"/>
    </row>
    <row r="20" spans="1:9" ht="11.25" customHeight="1">
      <c r="A20" s="16" t="s">
        <v>98</v>
      </c>
      <c r="B20" s="276">
        <v>466</v>
      </c>
      <c r="C20" s="276">
        <f t="shared" si="0"/>
        <v>668</v>
      </c>
      <c r="D20" s="276">
        <v>124</v>
      </c>
      <c r="E20" s="276">
        <v>141</v>
      </c>
      <c r="F20" s="276">
        <v>147</v>
      </c>
      <c r="G20" s="276">
        <v>256</v>
      </c>
      <c r="H20" s="276">
        <v>136</v>
      </c>
      <c r="I20" s="489"/>
    </row>
    <row r="21" spans="1:9" ht="11.25" customHeight="1">
      <c r="A21" s="16" t="s">
        <v>348</v>
      </c>
      <c r="B21" s="276">
        <v>105</v>
      </c>
      <c r="C21" s="285">
        <v>0</v>
      </c>
      <c r="D21" s="285">
        <v>0</v>
      </c>
      <c r="E21" s="285">
        <v>0</v>
      </c>
      <c r="F21" s="285">
        <v>0</v>
      </c>
      <c r="G21" s="285">
        <v>0</v>
      </c>
      <c r="H21" s="276">
        <v>41</v>
      </c>
      <c r="I21" s="489"/>
    </row>
    <row r="22" spans="1:9" ht="11.25" customHeight="1">
      <c r="A22" s="16" t="s">
        <v>99</v>
      </c>
      <c r="B22" s="276">
        <v>88</v>
      </c>
      <c r="C22" s="276">
        <f t="shared" si="0"/>
        <v>149</v>
      </c>
      <c r="D22" s="276">
        <v>28</v>
      </c>
      <c r="E22" s="276">
        <v>21</v>
      </c>
      <c r="F22" s="276">
        <v>52</v>
      </c>
      <c r="G22" s="276">
        <v>48</v>
      </c>
      <c r="H22" s="276">
        <v>49</v>
      </c>
      <c r="I22" s="489"/>
    </row>
    <row r="23" spans="1:9" ht="11.25" customHeight="1">
      <c r="A23" s="16" t="s">
        <v>111</v>
      </c>
      <c r="B23" s="276">
        <v>16</v>
      </c>
      <c r="C23" s="276">
        <f t="shared" si="0"/>
        <v>36</v>
      </c>
      <c r="D23" s="276">
        <v>20</v>
      </c>
      <c r="E23" s="276">
        <v>3</v>
      </c>
      <c r="F23" s="276">
        <v>9</v>
      </c>
      <c r="G23" s="276">
        <v>4</v>
      </c>
      <c r="H23" s="276">
        <v>1</v>
      </c>
      <c r="I23" s="489"/>
    </row>
    <row r="24" spans="1:9" ht="11.25" customHeight="1">
      <c r="A24" s="16" t="s">
        <v>101</v>
      </c>
      <c r="B24" s="276">
        <v>2091</v>
      </c>
      <c r="C24" s="276">
        <f t="shared" si="0"/>
        <v>2343</v>
      </c>
      <c r="D24" s="276">
        <v>448</v>
      </c>
      <c r="E24" s="276">
        <v>625</v>
      </c>
      <c r="F24" s="276">
        <v>571</v>
      </c>
      <c r="G24" s="276">
        <v>699</v>
      </c>
      <c r="H24" s="276">
        <v>542</v>
      </c>
      <c r="I24" s="489"/>
    </row>
    <row r="25" spans="1:9" ht="11.25" customHeight="1">
      <c r="A25" s="16" t="s">
        <v>102</v>
      </c>
      <c r="B25" s="276">
        <v>220</v>
      </c>
      <c r="C25" s="276">
        <f t="shared" si="0"/>
        <v>199</v>
      </c>
      <c r="D25" s="276">
        <v>35</v>
      </c>
      <c r="E25" s="276">
        <v>64</v>
      </c>
      <c r="F25" s="276">
        <v>34</v>
      </c>
      <c r="G25" s="276">
        <v>66</v>
      </c>
      <c r="H25" s="276">
        <v>85</v>
      </c>
      <c r="I25" s="489"/>
    </row>
    <row r="26" spans="1:9" ht="11.25" customHeight="1">
      <c r="A26" s="16" t="s">
        <v>225</v>
      </c>
      <c r="B26" s="277">
        <v>1121</v>
      </c>
      <c r="C26" s="277">
        <f t="shared" si="0"/>
        <v>1296</v>
      </c>
      <c r="D26" s="276">
        <v>312</v>
      </c>
      <c r="E26" s="276">
        <v>337</v>
      </c>
      <c r="F26" s="276">
        <v>304</v>
      </c>
      <c r="G26" s="276">
        <v>343</v>
      </c>
      <c r="H26" s="276">
        <v>265</v>
      </c>
      <c r="I26" s="489"/>
    </row>
    <row r="27" spans="1:9" ht="11.25" customHeight="1">
      <c r="A27" s="16" t="s">
        <v>226</v>
      </c>
      <c r="B27" s="277">
        <v>192</v>
      </c>
      <c r="C27" s="277">
        <f t="shared" si="0"/>
        <v>282</v>
      </c>
      <c r="D27" s="276">
        <v>46</v>
      </c>
      <c r="E27" s="276">
        <v>54</v>
      </c>
      <c r="F27" s="276">
        <v>88</v>
      </c>
      <c r="G27" s="276">
        <v>94</v>
      </c>
      <c r="H27" s="276">
        <v>81</v>
      </c>
      <c r="I27" s="489"/>
    </row>
    <row r="28" spans="1:9" ht="11.25" customHeight="1">
      <c r="A28" s="16" t="s">
        <v>115</v>
      </c>
      <c r="B28" s="276">
        <v>9</v>
      </c>
      <c r="C28" s="276">
        <f t="shared" si="0"/>
        <v>22</v>
      </c>
      <c r="D28" s="276">
        <v>1</v>
      </c>
      <c r="E28" s="276">
        <v>17</v>
      </c>
      <c r="F28" s="276">
        <v>2</v>
      </c>
      <c r="G28" s="276">
        <v>2</v>
      </c>
      <c r="H28" s="276">
        <v>1</v>
      </c>
      <c r="I28" s="489"/>
    </row>
    <row r="29" spans="1:9" ht="11.25" customHeight="1">
      <c r="A29" s="16" t="s">
        <v>103</v>
      </c>
      <c r="B29" s="276">
        <v>2589</v>
      </c>
      <c r="C29" s="276">
        <f t="shared" si="0"/>
        <v>2894</v>
      </c>
      <c r="D29" s="276">
        <v>663</v>
      </c>
      <c r="E29" s="276">
        <v>683</v>
      </c>
      <c r="F29" s="276">
        <v>639</v>
      </c>
      <c r="G29" s="276">
        <v>909</v>
      </c>
      <c r="H29" s="276">
        <v>759</v>
      </c>
      <c r="I29" s="489"/>
    </row>
    <row r="30" spans="1:9" ht="11.25" customHeight="1">
      <c r="A30" s="16" t="s">
        <v>119</v>
      </c>
      <c r="B30" s="276">
        <f>B8-SUM(B9:B29)</f>
        <v>279</v>
      </c>
      <c r="C30" s="276">
        <f t="shared" si="0"/>
        <v>379</v>
      </c>
      <c r="D30" s="276">
        <f>D8-SUM(D9:D29)</f>
        <v>93</v>
      </c>
      <c r="E30" s="276">
        <f>E8-SUM(E9:E29)</f>
        <v>104</v>
      </c>
      <c r="F30" s="276">
        <f>F8-SUM(F9:F29)</f>
        <v>84</v>
      </c>
      <c r="G30" s="276">
        <f>G8-SUM(G9:G29)</f>
        <v>98</v>
      </c>
      <c r="H30" s="276">
        <f>H8-SUM(H9:H29)</f>
        <v>79</v>
      </c>
      <c r="I30" s="489"/>
    </row>
    <row r="31" spans="1:9" ht="12.75" customHeight="1">
      <c r="A31" s="22" t="s">
        <v>218</v>
      </c>
      <c r="B31" s="275">
        <v>44326</v>
      </c>
      <c r="C31" s="275">
        <f t="shared" si="0"/>
        <v>52745</v>
      </c>
      <c r="D31" s="350">
        <v>11740</v>
      </c>
      <c r="E31" s="350">
        <v>12421</v>
      </c>
      <c r="F31" s="350">
        <v>13611</v>
      </c>
      <c r="G31" s="350">
        <v>14973</v>
      </c>
      <c r="H31" s="350">
        <v>12867</v>
      </c>
      <c r="I31" s="489"/>
    </row>
    <row r="32" spans="1:9" ht="11.25" customHeight="1">
      <c r="A32" s="16" t="s">
        <v>227</v>
      </c>
      <c r="B32" s="277">
        <v>5086</v>
      </c>
      <c r="C32" s="277">
        <f t="shared" si="0"/>
        <v>1349</v>
      </c>
      <c r="D32" s="276">
        <v>878</v>
      </c>
      <c r="E32" s="276">
        <v>332</v>
      </c>
      <c r="F32" s="276">
        <v>137</v>
      </c>
      <c r="G32" s="276">
        <v>2</v>
      </c>
      <c r="H32" s="276">
        <v>1</v>
      </c>
      <c r="I32" s="489"/>
    </row>
    <row r="33" spans="1:9" ht="11.25" customHeight="1">
      <c r="A33" s="16" t="s">
        <v>228</v>
      </c>
      <c r="B33" s="277">
        <v>9166</v>
      </c>
      <c r="C33" s="277">
        <f t="shared" si="0"/>
        <v>9986</v>
      </c>
      <c r="D33" s="276">
        <v>1793</v>
      </c>
      <c r="E33" s="276">
        <v>2326</v>
      </c>
      <c r="F33" s="276">
        <v>2624</v>
      </c>
      <c r="G33" s="276">
        <v>3243</v>
      </c>
      <c r="H33" s="276">
        <v>2359</v>
      </c>
      <c r="I33" s="489"/>
    </row>
    <row r="34" spans="1:9" ht="13.5" customHeight="1">
      <c r="A34" s="16" t="s">
        <v>364</v>
      </c>
      <c r="B34" s="276">
        <v>652</v>
      </c>
      <c r="C34" s="276">
        <f t="shared" si="0"/>
        <v>596</v>
      </c>
      <c r="D34" s="276">
        <v>138</v>
      </c>
      <c r="E34" s="276">
        <v>162</v>
      </c>
      <c r="F34" s="276">
        <v>142</v>
      </c>
      <c r="G34" s="276">
        <v>154</v>
      </c>
      <c r="H34" s="276">
        <v>114</v>
      </c>
      <c r="I34" s="489"/>
    </row>
    <row r="35" spans="1:9" ht="11.25" customHeight="1">
      <c r="A35" s="16" t="s">
        <v>106</v>
      </c>
      <c r="B35" s="276">
        <v>6461</v>
      </c>
      <c r="C35" s="276">
        <f t="shared" si="0"/>
        <v>15694</v>
      </c>
      <c r="D35" s="276">
        <v>2330</v>
      </c>
      <c r="E35" s="276">
        <v>2308</v>
      </c>
      <c r="F35" s="276">
        <v>4684</v>
      </c>
      <c r="G35" s="276">
        <v>6372</v>
      </c>
      <c r="H35" s="276">
        <v>5718</v>
      </c>
      <c r="I35" s="489"/>
    </row>
    <row r="36" spans="1:9" ht="11.25" customHeight="1">
      <c r="A36" s="16" t="s">
        <v>229</v>
      </c>
      <c r="B36" s="277">
        <v>2112</v>
      </c>
      <c r="C36" s="277">
        <f t="shared" si="0"/>
        <v>2345</v>
      </c>
      <c r="D36" s="276">
        <v>558</v>
      </c>
      <c r="E36" s="276">
        <v>630</v>
      </c>
      <c r="F36" s="276">
        <v>528</v>
      </c>
      <c r="G36" s="276">
        <v>629</v>
      </c>
      <c r="H36" s="276">
        <v>556</v>
      </c>
      <c r="I36" s="489"/>
    </row>
    <row r="37" spans="1:9" ht="11.25" customHeight="1">
      <c r="A37" s="16" t="s">
        <v>299</v>
      </c>
      <c r="B37" s="277">
        <v>59</v>
      </c>
      <c r="C37" s="277">
        <f t="shared" si="0"/>
        <v>76</v>
      </c>
      <c r="D37" s="276">
        <v>10</v>
      </c>
      <c r="E37" s="276">
        <v>29</v>
      </c>
      <c r="F37" s="276">
        <v>20</v>
      </c>
      <c r="G37" s="276">
        <v>17</v>
      </c>
      <c r="H37" s="276">
        <v>6</v>
      </c>
      <c r="I37" s="489"/>
    </row>
    <row r="38" spans="1:9" ht="11.25" customHeight="1">
      <c r="A38" s="16" t="s">
        <v>230</v>
      </c>
      <c r="B38" s="277">
        <v>3333</v>
      </c>
      <c r="C38" s="277">
        <f t="shared" si="0"/>
        <v>3254</v>
      </c>
      <c r="D38" s="276">
        <v>677</v>
      </c>
      <c r="E38" s="276">
        <v>951</v>
      </c>
      <c r="F38" s="276">
        <v>756</v>
      </c>
      <c r="G38" s="276">
        <v>870</v>
      </c>
      <c r="H38" s="276">
        <v>905</v>
      </c>
      <c r="I38" s="489"/>
    </row>
    <row r="39" spans="1:9" ht="11.25" customHeight="1">
      <c r="A39" s="16" t="s">
        <v>231</v>
      </c>
      <c r="B39" s="277">
        <v>96</v>
      </c>
      <c r="C39" s="277">
        <f t="shared" si="0"/>
        <v>94</v>
      </c>
      <c r="D39" s="285">
        <v>0</v>
      </c>
      <c r="E39" s="276">
        <v>1</v>
      </c>
      <c r="F39" s="276">
        <v>92</v>
      </c>
      <c r="G39" s="276">
        <v>1</v>
      </c>
      <c r="H39" s="285">
        <v>0</v>
      </c>
      <c r="I39" s="489"/>
    </row>
    <row r="40" spans="1:9" ht="11.25" customHeight="1">
      <c r="A40" s="16" t="s">
        <v>232</v>
      </c>
      <c r="B40" s="277">
        <v>906</v>
      </c>
      <c r="C40" s="277">
        <f t="shared" si="0"/>
        <v>1082</v>
      </c>
      <c r="D40" s="276">
        <v>220</v>
      </c>
      <c r="E40" s="276">
        <v>292</v>
      </c>
      <c r="F40" s="276">
        <v>261</v>
      </c>
      <c r="G40" s="276">
        <v>309</v>
      </c>
      <c r="H40" s="276">
        <v>424</v>
      </c>
      <c r="I40" s="489"/>
    </row>
    <row r="41" spans="1:9" ht="11.25" customHeight="1">
      <c r="A41" s="16" t="s">
        <v>108</v>
      </c>
      <c r="B41" s="277">
        <v>2670</v>
      </c>
      <c r="C41" s="277">
        <f t="shared" si="0"/>
        <v>2979</v>
      </c>
      <c r="D41" s="276">
        <v>574</v>
      </c>
      <c r="E41" s="276">
        <v>712</v>
      </c>
      <c r="F41" s="276">
        <v>878</v>
      </c>
      <c r="G41" s="276">
        <v>815</v>
      </c>
      <c r="H41" s="276">
        <v>776</v>
      </c>
      <c r="I41" s="489"/>
    </row>
    <row r="42" spans="1:9" ht="11.25" customHeight="1">
      <c r="A42" s="17" t="s">
        <v>110</v>
      </c>
      <c r="B42" s="286">
        <v>1011</v>
      </c>
      <c r="C42" s="286">
        <f t="shared" si="0"/>
        <v>1239</v>
      </c>
      <c r="D42" s="286">
        <v>298</v>
      </c>
      <c r="E42" s="286">
        <v>257</v>
      </c>
      <c r="F42" s="286">
        <v>316</v>
      </c>
      <c r="G42" s="286">
        <v>368</v>
      </c>
      <c r="H42" s="286">
        <v>287</v>
      </c>
      <c r="I42" s="489"/>
    </row>
    <row r="43" spans="1:8" ht="16.5" customHeight="1">
      <c r="A43" s="346" t="s">
        <v>388</v>
      </c>
      <c r="B43" s="156"/>
      <c r="C43" s="156"/>
      <c r="D43" s="21"/>
      <c r="E43" s="21"/>
      <c r="F43" s="21"/>
      <c r="G43" s="21"/>
      <c r="H43" s="21"/>
    </row>
    <row r="44" spans="1:8" ht="15.75">
      <c r="A44" s="58" t="s">
        <v>389</v>
      </c>
      <c r="D44" s="21"/>
      <c r="E44" s="21"/>
      <c r="F44" s="21"/>
      <c r="G44" s="21"/>
      <c r="H44" s="21"/>
    </row>
    <row r="45" spans="4:8" ht="12.75">
      <c r="D45" s="21"/>
      <c r="E45" s="21"/>
      <c r="F45" s="21"/>
      <c r="G45" s="21"/>
      <c r="H45" s="21"/>
    </row>
    <row r="46" spans="4:8" ht="12.75">
      <c r="D46" s="21"/>
      <c r="E46" s="21"/>
      <c r="F46" s="21"/>
      <c r="G46" s="21"/>
      <c r="H46" s="21"/>
    </row>
    <row r="47" spans="4:8" ht="12.75">
      <c r="D47" s="21"/>
      <c r="E47" s="21"/>
      <c r="F47" s="21"/>
      <c r="G47" s="21"/>
      <c r="H47" s="21"/>
    </row>
  </sheetData>
  <mergeCells count="5">
    <mergeCell ref="I1:I42"/>
    <mergeCell ref="A5:A6"/>
    <mergeCell ref="B5:B6"/>
    <mergeCell ref="D5:G5"/>
    <mergeCell ref="C5:C6"/>
  </mergeCells>
  <printOptions horizontalCentered="1"/>
  <pageMargins left="0.4" right="0.47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B2">
      <selection activeCell="H14" sqref="H14"/>
    </sheetView>
  </sheetViews>
  <sheetFormatPr defaultColWidth="9.140625" defaultRowHeight="12.75"/>
  <cols>
    <col min="1" max="1" width="41.28125" style="21" customWidth="1"/>
    <col min="2" max="3" width="11.7109375" style="21" customWidth="1"/>
    <col min="4" max="8" width="11.7109375" style="1" customWidth="1"/>
    <col min="9" max="9" width="3.8515625" style="21" customWidth="1"/>
    <col min="10" max="10" width="0.13671875" style="21" customWidth="1"/>
    <col min="11" max="16384" width="9.140625" style="21" customWidth="1"/>
  </cols>
  <sheetData>
    <row r="1" spans="1:9" ht="18.75" customHeight="1">
      <c r="A1" s="34" t="s">
        <v>344</v>
      </c>
      <c r="B1" s="3"/>
      <c r="C1" s="3"/>
      <c r="D1" s="80"/>
      <c r="E1" s="80"/>
      <c r="F1" s="80"/>
      <c r="G1" s="80"/>
      <c r="H1" s="80"/>
      <c r="I1" s="492" t="s">
        <v>252</v>
      </c>
    </row>
    <row r="2" spans="1:9" ht="13.5" customHeight="1">
      <c r="A2" s="4"/>
      <c r="B2" s="3"/>
      <c r="C2" s="3"/>
      <c r="D2" s="59"/>
      <c r="E2" s="59"/>
      <c r="F2" s="59"/>
      <c r="G2" s="59"/>
      <c r="H2" s="59" t="s">
        <v>34</v>
      </c>
      <c r="I2" s="492"/>
    </row>
    <row r="3" spans="1:9" ht="0" customHeight="1" hidden="1">
      <c r="A3" s="12"/>
      <c r="B3" s="3"/>
      <c r="C3" s="3"/>
      <c r="D3" s="177"/>
      <c r="E3" s="177"/>
      <c r="F3" s="177"/>
      <c r="G3" s="177"/>
      <c r="H3" s="177"/>
      <c r="I3" s="492"/>
    </row>
    <row r="4" spans="1:9" ht="14.25" customHeight="1">
      <c r="A4" s="490" t="s">
        <v>38</v>
      </c>
      <c r="B4" s="469">
        <v>2005</v>
      </c>
      <c r="C4" s="469" t="s">
        <v>355</v>
      </c>
      <c r="D4" s="471" t="s">
        <v>355</v>
      </c>
      <c r="E4" s="472"/>
      <c r="F4" s="472"/>
      <c r="G4" s="473"/>
      <c r="H4" s="400" t="s">
        <v>357</v>
      </c>
      <c r="I4" s="492"/>
    </row>
    <row r="5" spans="1:9" ht="14.25" customHeight="1">
      <c r="A5" s="491"/>
      <c r="B5" s="478"/>
      <c r="C5" s="478"/>
      <c r="D5" s="41" t="s">
        <v>206</v>
      </c>
      <c r="E5" s="238" t="s">
        <v>208</v>
      </c>
      <c r="F5" s="41" t="s">
        <v>211</v>
      </c>
      <c r="G5" s="41" t="s">
        <v>255</v>
      </c>
      <c r="H5" s="41" t="s">
        <v>206</v>
      </c>
      <c r="I5" s="492"/>
    </row>
    <row r="6" spans="1:9" ht="9.75" customHeight="1">
      <c r="A6" s="87" t="s">
        <v>223</v>
      </c>
      <c r="B6" s="88"/>
      <c r="C6" s="88"/>
      <c r="D6" s="211"/>
      <c r="E6" s="211"/>
      <c r="F6" s="178"/>
      <c r="G6" s="178"/>
      <c r="H6" s="211"/>
      <c r="I6" s="492"/>
    </row>
    <row r="7" spans="1:9" ht="12" customHeight="1">
      <c r="A7" s="16" t="s">
        <v>233</v>
      </c>
      <c r="B7" s="276">
        <v>580</v>
      </c>
      <c r="C7" s="276">
        <f>SUM(D7:G7)</f>
        <v>774</v>
      </c>
      <c r="D7" s="276">
        <v>184</v>
      </c>
      <c r="E7" s="276">
        <v>124</v>
      </c>
      <c r="F7" s="276">
        <v>212</v>
      </c>
      <c r="G7" s="276">
        <v>254</v>
      </c>
      <c r="H7" s="276">
        <v>68</v>
      </c>
      <c r="I7" s="492"/>
    </row>
    <row r="8" spans="1:9" ht="12" customHeight="1">
      <c r="A8" s="16" t="s">
        <v>234</v>
      </c>
      <c r="B8" s="276">
        <v>3409</v>
      </c>
      <c r="C8" s="276">
        <f aca="true" t="shared" si="0" ref="C8:C44">SUM(D8:G8)</f>
        <v>3996</v>
      </c>
      <c r="D8" s="276">
        <v>1194</v>
      </c>
      <c r="E8" s="276">
        <v>2099</v>
      </c>
      <c r="F8" s="276">
        <v>661</v>
      </c>
      <c r="G8" s="276">
        <v>42</v>
      </c>
      <c r="H8" s="276">
        <v>288</v>
      </c>
      <c r="I8" s="492"/>
    </row>
    <row r="9" spans="1:9" ht="12" customHeight="1">
      <c r="A9" s="16" t="s">
        <v>112</v>
      </c>
      <c r="B9" s="276">
        <v>1586</v>
      </c>
      <c r="C9" s="276">
        <f t="shared" si="0"/>
        <v>1103</v>
      </c>
      <c r="D9" s="276">
        <v>244</v>
      </c>
      <c r="E9" s="276">
        <v>252</v>
      </c>
      <c r="F9" s="276">
        <v>238</v>
      </c>
      <c r="G9" s="276">
        <v>369</v>
      </c>
      <c r="H9" s="276">
        <v>254</v>
      </c>
      <c r="I9" s="492"/>
    </row>
    <row r="10" spans="1:9" ht="12" customHeight="1">
      <c r="A10" s="16" t="s">
        <v>113</v>
      </c>
      <c r="B10" s="276">
        <v>88</v>
      </c>
      <c r="C10" s="276">
        <f t="shared" si="0"/>
        <v>78</v>
      </c>
      <c r="D10" s="276">
        <v>23</v>
      </c>
      <c r="E10" s="276">
        <v>18</v>
      </c>
      <c r="F10" s="276">
        <v>17</v>
      </c>
      <c r="G10" s="276">
        <v>20</v>
      </c>
      <c r="H10" s="276">
        <v>19</v>
      </c>
      <c r="I10" s="492"/>
    </row>
    <row r="11" spans="1:9" ht="12" customHeight="1">
      <c r="A11" s="16" t="s">
        <v>235</v>
      </c>
      <c r="B11" s="276">
        <v>1718</v>
      </c>
      <c r="C11" s="276">
        <f t="shared" si="0"/>
        <v>2340</v>
      </c>
      <c r="D11" s="276">
        <v>509</v>
      </c>
      <c r="E11" s="276">
        <v>522</v>
      </c>
      <c r="F11" s="276">
        <v>807</v>
      </c>
      <c r="G11" s="276">
        <v>502</v>
      </c>
      <c r="H11" s="276">
        <v>461</v>
      </c>
      <c r="I11" s="492"/>
    </row>
    <row r="12" spans="1:9" ht="12" customHeight="1">
      <c r="A12" s="16" t="s">
        <v>236</v>
      </c>
      <c r="B12" s="276">
        <v>1532</v>
      </c>
      <c r="C12" s="276">
        <f t="shared" si="0"/>
        <v>1677</v>
      </c>
      <c r="D12" s="276">
        <v>357</v>
      </c>
      <c r="E12" s="276">
        <v>349</v>
      </c>
      <c r="F12" s="276">
        <v>435</v>
      </c>
      <c r="G12" s="276">
        <v>536</v>
      </c>
      <c r="H12" s="276">
        <v>471</v>
      </c>
      <c r="I12" s="492"/>
    </row>
    <row r="13" spans="1:9" ht="9.75" customHeight="1">
      <c r="A13" s="16" t="s">
        <v>237</v>
      </c>
      <c r="B13" s="276">
        <v>3588</v>
      </c>
      <c r="C13" s="276">
        <f t="shared" si="0"/>
        <v>3310</v>
      </c>
      <c r="D13" s="276">
        <v>1469</v>
      </c>
      <c r="E13" s="276">
        <v>1001</v>
      </c>
      <c r="F13" s="276">
        <v>732</v>
      </c>
      <c r="G13" s="276">
        <v>108</v>
      </c>
      <c r="H13" s="276">
        <v>79</v>
      </c>
      <c r="I13" s="492"/>
    </row>
    <row r="14" spans="1:9" ht="12" customHeight="1">
      <c r="A14" s="16" t="s">
        <v>119</v>
      </c>
      <c r="B14" s="278">
        <f>'Table 11'!B31-SUM('Table 11'!B32:B42)-SUM(B7:B13)</f>
        <v>273</v>
      </c>
      <c r="C14" s="278">
        <f t="shared" si="0"/>
        <v>773</v>
      </c>
      <c r="D14" s="276">
        <f>'Table 11'!D31-SUM('Table 11'!D32:D42)-SUM(D7:D13)</f>
        <v>284</v>
      </c>
      <c r="E14" s="276">
        <f>'Table 11'!E31-SUM('Table 11'!E32:E42)-SUM(E7:E13)</f>
        <v>56</v>
      </c>
      <c r="F14" s="276">
        <f>'Table 11'!F31-SUM('Table 11'!F32:F42)-SUM(F7:F13)</f>
        <v>71</v>
      </c>
      <c r="G14" s="276">
        <f>'Table 11'!G31-SUM('Table 11'!G32:G42)-SUM(G7:G13)</f>
        <v>362</v>
      </c>
      <c r="H14" s="276">
        <f>'Table 11'!H31-SUM('Table 11'!H32:H42)-SUM(H7:H13)</f>
        <v>81</v>
      </c>
      <c r="I14" s="492"/>
    </row>
    <row r="15" spans="1:9" ht="11.25" customHeight="1">
      <c r="A15" s="22" t="s">
        <v>219</v>
      </c>
      <c r="B15" s="275">
        <v>11355</v>
      </c>
      <c r="C15" s="275">
        <f t="shared" si="0"/>
        <v>12938</v>
      </c>
      <c r="D15" s="350">
        <v>2856</v>
      </c>
      <c r="E15" s="350">
        <v>3238</v>
      </c>
      <c r="F15" s="350">
        <v>3297</v>
      </c>
      <c r="G15" s="350">
        <v>3547</v>
      </c>
      <c r="H15" s="350">
        <v>3076</v>
      </c>
      <c r="I15" s="492"/>
    </row>
    <row r="16" spans="1:9" ht="12" customHeight="1">
      <c r="A16" s="16" t="s">
        <v>238</v>
      </c>
      <c r="B16" s="277">
        <v>11</v>
      </c>
      <c r="C16" s="277">
        <f t="shared" si="0"/>
        <v>26</v>
      </c>
      <c r="D16" s="287">
        <v>0</v>
      </c>
      <c r="E16" s="276">
        <v>17</v>
      </c>
      <c r="F16" s="276">
        <v>9</v>
      </c>
      <c r="G16" s="287">
        <v>0</v>
      </c>
      <c r="H16" s="287">
        <v>0</v>
      </c>
      <c r="I16" s="492"/>
    </row>
    <row r="17" spans="1:9" ht="12" customHeight="1">
      <c r="A17" s="16" t="s">
        <v>239</v>
      </c>
      <c r="B17" s="277">
        <v>46</v>
      </c>
      <c r="C17" s="277">
        <f t="shared" si="0"/>
        <v>35</v>
      </c>
      <c r="D17" s="276">
        <v>8</v>
      </c>
      <c r="E17" s="276">
        <v>10</v>
      </c>
      <c r="F17" s="276">
        <v>10</v>
      </c>
      <c r="G17" s="276">
        <v>7</v>
      </c>
      <c r="H17" s="276">
        <v>12</v>
      </c>
      <c r="I17" s="492"/>
    </row>
    <row r="18" spans="1:9" ht="12" customHeight="1">
      <c r="A18" s="16" t="s">
        <v>286</v>
      </c>
      <c r="B18" s="277">
        <v>630</v>
      </c>
      <c r="C18" s="277">
        <f t="shared" si="0"/>
        <v>886</v>
      </c>
      <c r="D18" s="276">
        <v>121</v>
      </c>
      <c r="E18" s="276">
        <v>243</v>
      </c>
      <c r="F18" s="276">
        <v>267</v>
      </c>
      <c r="G18" s="276">
        <v>255</v>
      </c>
      <c r="H18" s="276">
        <v>351</v>
      </c>
      <c r="I18" s="492"/>
    </row>
    <row r="19" spans="1:9" ht="12" customHeight="1">
      <c r="A19" s="16" t="s">
        <v>107</v>
      </c>
      <c r="B19" s="276">
        <v>283</v>
      </c>
      <c r="C19" s="276">
        <f t="shared" si="0"/>
        <v>420</v>
      </c>
      <c r="D19" s="276">
        <v>74</v>
      </c>
      <c r="E19" s="276">
        <v>135</v>
      </c>
      <c r="F19" s="276">
        <v>130</v>
      </c>
      <c r="G19" s="276">
        <v>81</v>
      </c>
      <c r="H19" s="276">
        <v>47</v>
      </c>
      <c r="I19" s="492"/>
    </row>
    <row r="20" spans="1:9" ht="12" customHeight="1">
      <c r="A20" s="16" t="s">
        <v>317</v>
      </c>
      <c r="B20" s="276">
        <v>436</v>
      </c>
      <c r="C20" s="276">
        <f t="shared" si="0"/>
        <v>478</v>
      </c>
      <c r="D20" s="276">
        <v>113</v>
      </c>
      <c r="E20" s="276">
        <v>123</v>
      </c>
      <c r="F20" s="276">
        <v>120</v>
      </c>
      <c r="G20" s="276">
        <v>122</v>
      </c>
      <c r="H20" s="276">
        <v>111</v>
      </c>
      <c r="I20" s="492"/>
    </row>
    <row r="21" spans="1:9" ht="12" customHeight="1">
      <c r="A21" s="16" t="s">
        <v>240</v>
      </c>
      <c r="B21" s="277">
        <v>35</v>
      </c>
      <c r="C21" s="277">
        <f t="shared" si="0"/>
        <v>94</v>
      </c>
      <c r="D21" s="276">
        <v>14</v>
      </c>
      <c r="E21" s="287">
        <v>0</v>
      </c>
      <c r="F21" s="276">
        <v>48</v>
      </c>
      <c r="G21" s="276">
        <v>32</v>
      </c>
      <c r="H21" s="276">
        <v>18</v>
      </c>
      <c r="I21" s="492"/>
    </row>
    <row r="22" spans="1:9" ht="12" customHeight="1">
      <c r="A22" s="16" t="s">
        <v>241</v>
      </c>
      <c r="B22" s="277">
        <v>95</v>
      </c>
      <c r="C22" s="277">
        <f t="shared" si="0"/>
        <v>145</v>
      </c>
      <c r="D22" s="276">
        <v>32</v>
      </c>
      <c r="E22" s="276">
        <v>23</v>
      </c>
      <c r="F22" s="276">
        <v>38</v>
      </c>
      <c r="G22" s="276">
        <v>52</v>
      </c>
      <c r="H22" s="276">
        <v>75</v>
      </c>
      <c r="I22" s="492"/>
    </row>
    <row r="23" spans="1:9" ht="12" customHeight="1">
      <c r="A23" s="16" t="s">
        <v>303</v>
      </c>
      <c r="B23" s="276">
        <v>461</v>
      </c>
      <c r="C23" s="276">
        <f t="shared" si="0"/>
        <v>166</v>
      </c>
      <c r="D23" s="276">
        <v>5</v>
      </c>
      <c r="E23" s="276">
        <v>76</v>
      </c>
      <c r="F23" s="276">
        <v>80</v>
      </c>
      <c r="G23" s="276">
        <v>5</v>
      </c>
      <c r="H23" s="276">
        <v>13</v>
      </c>
      <c r="I23" s="492"/>
    </row>
    <row r="24" spans="1:9" ht="12" customHeight="1">
      <c r="A24" s="16" t="s">
        <v>100</v>
      </c>
      <c r="B24" s="276">
        <v>116</v>
      </c>
      <c r="C24" s="276">
        <f t="shared" si="0"/>
        <v>109</v>
      </c>
      <c r="D24" s="276">
        <v>32</v>
      </c>
      <c r="E24" s="276">
        <v>24</v>
      </c>
      <c r="F24" s="276">
        <v>21</v>
      </c>
      <c r="G24" s="276">
        <v>32</v>
      </c>
      <c r="H24" s="276">
        <v>15</v>
      </c>
      <c r="I24" s="492"/>
    </row>
    <row r="25" spans="1:9" ht="12" customHeight="1">
      <c r="A25" s="16" t="s">
        <v>249</v>
      </c>
      <c r="B25" s="276">
        <v>282</v>
      </c>
      <c r="C25" s="276">
        <f t="shared" si="0"/>
        <v>1037</v>
      </c>
      <c r="D25" s="276">
        <v>246</v>
      </c>
      <c r="E25" s="276">
        <v>157</v>
      </c>
      <c r="F25" s="276">
        <v>339</v>
      </c>
      <c r="G25" s="276">
        <v>295</v>
      </c>
      <c r="H25" s="276">
        <v>209</v>
      </c>
      <c r="I25" s="492"/>
    </row>
    <row r="26" spans="1:9" ht="12" customHeight="1">
      <c r="A26" s="16" t="s">
        <v>318</v>
      </c>
      <c r="B26" s="276">
        <v>8066</v>
      </c>
      <c r="C26" s="276">
        <f t="shared" si="0"/>
        <v>8489</v>
      </c>
      <c r="D26" s="276">
        <v>1963</v>
      </c>
      <c r="E26" s="276">
        <v>2246</v>
      </c>
      <c r="F26" s="276">
        <v>1922</v>
      </c>
      <c r="G26" s="276">
        <v>2358</v>
      </c>
      <c r="H26" s="276">
        <v>1881</v>
      </c>
      <c r="I26" s="492"/>
    </row>
    <row r="27" spans="1:9" ht="12" customHeight="1">
      <c r="A27" s="16" t="s">
        <v>114</v>
      </c>
      <c r="B27" s="276">
        <v>195</v>
      </c>
      <c r="C27" s="276">
        <f t="shared" si="0"/>
        <v>250</v>
      </c>
      <c r="D27" s="276">
        <v>47</v>
      </c>
      <c r="E27" s="276">
        <v>44</v>
      </c>
      <c r="F27" s="276">
        <v>102</v>
      </c>
      <c r="G27" s="276">
        <v>57</v>
      </c>
      <c r="H27" s="276">
        <v>79</v>
      </c>
      <c r="I27" s="492"/>
    </row>
    <row r="28" spans="1:9" ht="12" customHeight="1">
      <c r="A28" s="16" t="s">
        <v>304</v>
      </c>
      <c r="B28" s="276">
        <v>77</v>
      </c>
      <c r="C28" s="276">
        <f t="shared" si="0"/>
        <v>39</v>
      </c>
      <c r="D28" s="276">
        <v>13</v>
      </c>
      <c r="E28" s="276">
        <v>5</v>
      </c>
      <c r="F28" s="276">
        <v>10</v>
      </c>
      <c r="G28" s="276">
        <v>11</v>
      </c>
      <c r="H28" s="276">
        <v>13</v>
      </c>
      <c r="I28" s="492"/>
    </row>
    <row r="29" spans="1:9" ht="12" customHeight="1">
      <c r="A29" s="55" t="s">
        <v>117</v>
      </c>
      <c r="B29" s="276">
        <v>254</v>
      </c>
      <c r="C29" s="276">
        <f t="shared" si="0"/>
        <v>369</v>
      </c>
      <c r="D29" s="276">
        <v>79</v>
      </c>
      <c r="E29" s="276">
        <v>66</v>
      </c>
      <c r="F29" s="276">
        <v>100</v>
      </c>
      <c r="G29" s="276">
        <v>124</v>
      </c>
      <c r="H29" s="276">
        <v>124</v>
      </c>
      <c r="I29" s="492"/>
    </row>
    <row r="30" spans="1:9" ht="12" customHeight="1">
      <c r="A30" s="16" t="s">
        <v>118</v>
      </c>
      <c r="B30" s="277">
        <v>84</v>
      </c>
      <c r="C30" s="277">
        <f t="shared" si="0"/>
        <v>89</v>
      </c>
      <c r="D30" s="276">
        <v>38</v>
      </c>
      <c r="E30" s="276">
        <v>14</v>
      </c>
      <c r="F30" s="276">
        <v>19</v>
      </c>
      <c r="G30" s="276">
        <v>18</v>
      </c>
      <c r="H30" s="276">
        <v>24</v>
      </c>
      <c r="I30" s="492"/>
    </row>
    <row r="31" spans="1:9" ht="9.75" customHeight="1">
      <c r="A31" s="16" t="s">
        <v>119</v>
      </c>
      <c r="B31" s="276">
        <f>B15-SUM(B16:B30)</f>
        <v>284</v>
      </c>
      <c r="C31" s="276">
        <f t="shared" si="0"/>
        <v>306</v>
      </c>
      <c r="D31" s="276">
        <f>D15-SUM(D16:D30)</f>
        <v>71</v>
      </c>
      <c r="E31" s="276">
        <f>E15-SUM(E16:E30)</f>
        <v>55</v>
      </c>
      <c r="F31" s="276">
        <f>F15-SUM(F16:F30)</f>
        <v>82</v>
      </c>
      <c r="G31" s="276">
        <f>G15-SUM(G16:G30)</f>
        <v>98</v>
      </c>
      <c r="H31" s="276">
        <f>H15-SUM(H16:H30)</f>
        <v>104</v>
      </c>
      <c r="I31" s="492"/>
    </row>
    <row r="32" spans="1:9" ht="12" customHeight="1">
      <c r="A32" s="22" t="s">
        <v>220</v>
      </c>
      <c r="B32" s="275">
        <v>3743</v>
      </c>
      <c r="C32" s="275">
        <f t="shared" si="0"/>
        <v>4107</v>
      </c>
      <c r="D32" s="350">
        <v>716</v>
      </c>
      <c r="E32" s="350">
        <v>1195</v>
      </c>
      <c r="F32" s="350">
        <v>1087</v>
      </c>
      <c r="G32" s="350">
        <v>1109</v>
      </c>
      <c r="H32" s="350">
        <v>947</v>
      </c>
      <c r="I32" s="492"/>
    </row>
    <row r="33" spans="1:9" ht="12" customHeight="1">
      <c r="A33" s="16" t="s">
        <v>242</v>
      </c>
      <c r="B33" s="277">
        <v>1137</v>
      </c>
      <c r="C33" s="277">
        <f t="shared" si="0"/>
        <v>994</v>
      </c>
      <c r="D33" s="276">
        <v>124</v>
      </c>
      <c r="E33" s="276">
        <v>309</v>
      </c>
      <c r="F33" s="276">
        <v>229</v>
      </c>
      <c r="G33" s="276">
        <v>332</v>
      </c>
      <c r="H33" s="276">
        <v>189</v>
      </c>
      <c r="I33" s="492"/>
    </row>
    <row r="34" spans="1:9" ht="12" customHeight="1">
      <c r="A34" s="16" t="s">
        <v>243</v>
      </c>
      <c r="B34" s="277">
        <v>394</v>
      </c>
      <c r="C34" s="277">
        <f t="shared" si="0"/>
        <v>291</v>
      </c>
      <c r="D34" s="276">
        <v>56</v>
      </c>
      <c r="E34" s="276">
        <v>125</v>
      </c>
      <c r="F34" s="276">
        <v>41</v>
      </c>
      <c r="G34" s="276">
        <v>69</v>
      </c>
      <c r="H34" s="276">
        <v>74</v>
      </c>
      <c r="I34" s="492"/>
    </row>
    <row r="35" spans="1:9" ht="12" customHeight="1">
      <c r="A35" s="16" t="s">
        <v>105</v>
      </c>
      <c r="B35" s="276">
        <v>60</v>
      </c>
      <c r="C35" s="276">
        <f t="shared" si="0"/>
        <v>85</v>
      </c>
      <c r="D35" s="276">
        <v>13</v>
      </c>
      <c r="E35" s="276">
        <v>20</v>
      </c>
      <c r="F35" s="276">
        <v>36</v>
      </c>
      <c r="G35" s="276">
        <v>16</v>
      </c>
      <c r="H35" s="276">
        <v>24</v>
      </c>
      <c r="I35" s="492"/>
    </row>
    <row r="36" spans="1:9" ht="12" customHeight="1">
      <c r="A36" s="16" t="s">
        <v>244</v>
      </c>
      <c r="B36" s="277">
        <v>55</v>
      </c>
      <c r="C36" s="277">
        <f t="shared" si="0"/>
        <v>56</v>
      </c>
      <c r="D36" s="276">
        <v>10</v>
      </c>
      <c r="E36" s="276">
        <v>10</v>
      </c>
      <c r="F36" s="276">
        <v>15</v>
      </c>
      <c r="G36" s="276">
        <v>21</v>
      </c>
      <c r="H36" s="276">
        <v>13</v>
      </c>
      <c r="I36" s="492"/>
    </row>
    <row r="37" spans="1:9" ht="12" customHeight="1">
      <c r="A37" s="16" t="s">
        <v>245</v>
      </c>
      <c r="B37" s="277">
        <v>45</v>
      </c>
      <c r="C37" s="277">
        <f t="shared" si="0"/>
        <v>79</v>
      </c>
      <c r="D37" s="276">
        <v>7</v>
      </c>
      <c r="E37" s="276">
        <v>11</v>
      </c>
      <c r="F37" s="276">
        <v>43</v>
      </c>
      <c r="G37" s="276">
        <v>18</v>
      </c>
      <c r="H37" s="276">
        <v>15</v>
      </c>
      <c r="I37" s="492"/>
    </row>
    <row r="38" spans="1:9" ht="12" customHeight="1">
      <c r="A38" s="16" t="s">
        <v>246</v>
      </c>
      <c r="B38" s="277">
        <v>17</v>
      </c>
      <c r="C38" s="277">
        <f t="shared" si="0"/>
        <v>11</v>
      </c>
      <c r="D38" s="276">
        <v>2</v>
      </c>
      <c r="E38" s="276">
        <v>4</v>
      </c>
      <c r="F38" s="287">
        <v>0</v>
      </c>
      <c r="G38" s="276">
        <v>5</v>
      </c>
      <c r="H38" s="276">
        <v>1</v>
      </c>
      <c r="I38" s="492"/>
    </row>
    <row r="39" spans="1:9" ht="12" customHeight="1">
      <c r="A39" s="16" t="s">
        <v>116</v>
      </c>
      <c r="B39" s="277">
        <v>1972</v>
      </c>
      <c r="C39" s="277">
        <f t="shared" si="0"/>
        <v>2337</v>
      </c>
      <c r="D39" s="276">
        <v>486</v>
      </c>
      <c r="E39" s="276">
        <v>628</v>
      </c>
      <c r="F39" s="276">
        <v>613</v>
      </c>
      <c r="G39" s="276">
        <v>610</v>
      </c>
      <c r="H39" s="276">
        <v>604</v>
      </c>
      <c r="I39" s="492"/>
    </row>
    <row r="40" spans="1:9" ht="12" customHeight="1">
      <c r="A40" s="16" t="s">
        <v>119</v>
      </c>
      <c r="B40" s="277">
        <f>B32-SUM(B33:B39)</f>
        <v>63</v>
      </c>
      <c r="C40" s="277">
        <f t="shared" si="0"/>
        <v>254</v>
      </c>
      <c r="D40" s="276">
        <f>D32-SUM(D33:D39)</f>
        <v>18</v>
      </c>
      <c r="E40" s="276">
        <f>E32-SUM(E33:E39)</f>
        <v>88</v>
      </c>
      <c r="F40" s="276">
        <f>F32-SUM(F33:F39)</f>
        <v>110</v>
      </c>
      <c r="G40" s="276">
        <f>G32-SUM(G33:G39)</f>
        <v>38</v>
      </c>
      <c r="H40" s="276">
        <f>H32-SUM(H33:H39)</f>
        <v>27</v>
      </c>
      <c r="I40" s="492"/>
    </row>
    <row r="41" spans="1:10" ht="11.25" customHeight="1">
      <c r="A41" s="22" t="s">
        <v>221</v>
      </c>
      <c r="B41" s="275">
        <v>3656</v>
      </c>
      <c r="C41" s="275">
        <f t="shared" si="0"/>
        <v>4005</v>
      </c>
      <c r="D41" s="350">
        <v>764</v>
      </c>
      <c r="E41" s="350">
        <v>1066</v>
      </c>
      <c r="F41" s="350">
        <v>995</v>
      </c>
      <c r="G41" s="350">
        <v>1180</v>
      </c>
      <c r="H41" s="350">
        <v>812</v>
      </c>
      <c r="I41" s="492"/>
      <c r="J41" s="86"/>
    </row>
    <row r="42" spans="1:10" ht="11.25" customHeight="1">
      <c r="A42" s="16" t="s">
        <v>104</v>
      </c>
      <c r="B42" s="276">
        <v>2699</v>
      </c>
      <c r="C42" s="276">
        <f t="shared" si="0"/>
        <v>3106</v>
      </c>
      <c r="D42" s="276">
        <v>561</v>
      </c>
      <c r="E42" s="276">
        <v>819</v>
      </c>
      <c r="F42" s="276">
        <v>816</v>
      </c>
      <c r="G42" s="276">
        <v>910</v>
      </c>
      <c r="H42" s="276">
        <v>580</v>
      </c>
      <c r="I42" s="492"/>
      <c r="J42" s="86"/>
    </row>
    <row r="43" spans="1:9" ht="12" customHeight="1">
      <c r="A43" s="16" t="s">
        <v>109</v>
      </c>
      <c r="B43" s="276">
        <v>823</v>
      </c>
      <c r="C43" s="276">
        <f t="shared" si="0"/>
        <v>851</v>
      </c>
      <c r="D43" s="276">
        <v>203</v>
      </c>
      <c r="E43" s="276">
        <v>224</v>
      </c>
      <c r="F43" s="276">
        <v>179</v>
      </c>
      <c r="G43" s="276">
        <v>245</v>
      </c>
      <c r="H43" s="276">
        <v>220</v>
      </c>
      <c r="I43" s="492"/>
    </row>
    <row r="44" spans="1:9" ht="12" customHeight="1">
      <c r="A44" s="17" t="s">
        <v>119</v>
      </c>
      <c r="B44" s="280">
        <f>B41-SUM(B42:B43)</f>
        <v>134</v>
      </c>
      <c r="C44" s="280">
        <f t="shared" si="0"/>
        <v>48</v>
      </c>
      <c r="D44" s="351">
        <v>0</v>
      </c>
      <c r="E44" s="286">
        <f>E41-SUM(E42:E43)</f>
        <v>23</v>
      </c>
      <c r="F44" s="351">
        <v>0</v>
      </c>
      <c r="G44" s="286">
        <f>G41-SUM(G42:G43)</f>
        <v>25</v>
      </c>
      <c r="H44" s="286">
        <f>H41-SUM(H42:H43)</f>
        <v>12</v>
      </c>
      <c r="I44" s="492"/>
    </row>
    <row r="45" spans="1:9" ht="15.75" customHeight="1">
      <c r="A45" s="346" t="s">
        <v>360</v>
      </c>
      <c r="B45" s="156"/>
      <c r="C45" s="156"/>
      <c r="I45" s="492"/>
    </row>
    <row r="46" spans="1:9" ht="12" customHeight="1">
      <c r="A46" s="346"/>
      <c r="I46" s="313"/>
    </row>
  </sheetData>
  <mergeCells count="5">
    <mergeCell ref="I1:I45"/>
    <mergeCell ref="A4:A5"/>
    <mergeCell ref="B4:B5"/>
    <mergeCell ref="D4:G4"/>
    <mergeCell ref="C4:C5"/>
  </mergeCells>
  <printOptions/>
  <pageMargins left="0.81" right="0.25" top="0.32" bottom="0.19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9">
      <selection activeCell="E29" sqref="E29"/>
    </sheetView>
  </sheetViews>
  <sheetFormatPr defaultColWidth="9.140625" defaultRowHeight="12.75"/>
  <cols>
    <col min="1" max="1" width="18.57421875" style="0" customWidth="1"/>
    <col min="2" max="2" width="9.421875" style="0" customWidth="1"/>
    <col min="3" max="3" width="9.00390625" style="0" customWidth="1"/>
    <col min="4" max="4" width="9.28125" style="0" customWidth="1"/>
    <col min="5" max="15" width="8.7109375" style="0" customWidth="1"/>
    <col min="16" max="16" width="2.57421875" style="0" customWidth="1"/>
  </cols>
  <sheetData>
    <row r="1" spans="1:16" ht="18.75">
      <c r="A1" s="502" t="s">
        <v>345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402"/>
      <c r="O1" s="402"/>
      <c r="P1" s="501" t="s">
        <v>323</v>
      </c>
    </row>
    <row r="2" spans="1:16" ht="12.75">
      <c r="A2" s="126"/>
      <c r="B2" s="102"/>
      <c r="C2" s="102"/>
      <c r="D2" s="102"/>
      <c r="E2" s="102"/>
      <c r="F2" s="179"/>
      <c r="G2" s="179"/>
      <c r="H2" s="179"/>
      <c r="I2" s="179"/>
      <c r="J2" s="179"/>
      <c r="K2" s="179"/>
      <c r="L2" s="101"/>
      <c r="M2" s="179"/>
      <c r="N2" s="101"/>
      <c r="O2" s="79" t="s">
        <v>248</v>
      </c>
      <c r="P2" s="501"/>
    </row>
    <row r="3" spans="1:16" ht="3.75" customHeight="1">
      <c r="A3" s="126"/>
      <c r="B3" s="102"/>
      <c r="C3" s="102"/>
      <c r="D3" s="102"/>
      <c r="E3" s="102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501"/>
    </row>
    <row r="4" spans="1:16" ht="14.25">
      <c r="A4" s="503" t="s">
        <v>137</v>
      </c>
      <c r="B4" s="495">
        <v>2005</v>
      </c>
      <c r="C4" s="496"/>
      <c r="D4" s="495" t="s">
        <v>366</v>
      </c>
      <c r="E4" s="496"/>
      <c r="F4" s="499" t="s">
        <v>367</v>
      </c>
      <c r="G4" s="506"/>
      <c r="H4" s="506"/>
      <c r="I4" s="506"/>
      <c r="J4" s="506"/>
      <c r="K4" s="506"/>
      <c r="L4" s="506"/>
      <c r="M4" s="500"/>
      <c r="N4" s="499" t="s">
        <v>368</v>
      </c>
      <c r="O4" s="500"/>
      <c r="P4" s="501"/>
    </row>
    <row r="5" spans="1:16" ht="12.75">
      <c r="A5" s="504"/>
      <c r="B5" s="497"/>
      <c r="C5" s="498"/>
      <c r="D5" s="497"/>
      <c r="E5" s="498"/>
      <c r="F5" s="493" t="s">
        <v>0</v>
      </c>
      <c r="G5" s="494"/>
      <c r="H5" s="493" t="s">
        <v>1</v>
      </c>
      <c r="I5" s="494"/>
      <c r="J5" s="493" t="s">
        <v>2</v>
      </c>
      <c r="K5" s="494"/>
      <c r="L5" s="493" t="s">
        <v>3</v>
      </c>
      <c r="M5" s="494"/>
      <c r="N5" s="493" t="s">
        <v>0</v>
      </c>
      <c r="O5" s="494"/>
      <c r="P5" s="501"/>
    </row>
    <row r="6" spans="1:16" ht="38.25">
      <c r="A6" s="505"/>
      <c r="B6" s="77" t="s">
        <v>259</v>
      </c>
      <c r="C6" s="77" t="s">
        <v>369</v>
      </c>
      <c r="D6" s="77" t="s">
        <v>259</v>
      </c>
      <c r="E6" s="77" t="s">
        <v>369</v>
      </c>
      <c r="F6" s="77" t="s">
        <v>138</v>
      </c>
      <c r="G6" s="77" t="s">
        <v>369</v>
      </c>
      <c r="H6" s="77" t="s">
        <v>138</v>
      </c>
      <c r="I6" s="77" t="s">
        <v>369</v>
      </c>
      <c r="J6" s="77" t="s">
        <v>138</v>
      </c>
      <c r="K6" s="77" t="s">
        <v>369</v>
      </c>
      <c r="L6" s="77" t="s">
        <v>138</v>
      </c>
      <c r="M6" s="77" t="s">
        <v>369</v>
      </c>
      <c r="N6" s="77" t="s">
        <v>138</v>
      </c>
      <c r="O6" s="77" t="s">
        <v>369</v>
      </c>
      <c r="P6" s="501"/>
    </row>
    <row r="7" spans="1:16" s="1" customFormat="1" ht="15.75" customHeight="1">
      <c r="A7" s="251" t="s">
        <v>139</v>
      </c>
      <c r="B7" s="365">
        <v>10637375</v>
      </c>
      <c r="C7" s="365">
        <v>5480893</v>
      </c>
      <c r="D7" s="365">
        <f>F7+H7+J7+L7</f>
        <v>11816254</v>
      </c>
      <c r="E7" s="365">
        <f>G7+I7+K7+M7</f>
        <v>6618833</v>
      </c>
      <c r="F7" s="366">
        <v>2666694</v>
      </c>
      <c r="G7" s="367">
        <v>1378399</v>
      </c>
      <c r="H7" s="366">
        <v>2961188</v>
      </c>
      <c r="I7" s="366">
        <f>1492087+230000</f>
        <v>1722087</v>
      </c>
      <c r="J7" s="366">
        <v>2966977</v>
      </c>
      <c r="K7" s="366">
        <v>1536259</v>
      </c>
      <c r="L7" s="366">
        <v>3221395</v>
      </c>
      <c r="M7" s="366">
        <f>1732088+250000</f>
        <v>1982088</v>
      </c>
      <c r="N7" s="366">
        <v>2627709</v>
      </c>
      <c r="O7" s="366">
        <v>1644023</v>
      </c>
      <c r="P7" s="501"/>
    </row>
    <row r="8" spans="1:16" ht="15" customHeight="1">
      <c r="A8" s="252" t="s">
        <v>270</v>
      </c>
      <c r="B8" s="352">
        <v>0</v>
      </c>
      <c r="C8" s="352">
        <v>0</v>
      </c>
      <c r="D8" s="356">
        <f aca="true" t="shared" si="0" ref="D8:E32">F8+H8+J8+L8</f>
        <v>472</v>
      </c>
      <c r="E8" s="352">
        <f aca="true" t="shared" si="1" ref="E8:E32">G8+I8+K8+M8</f>
        <v>0</v>
      </c>
      <c r="F8" s="353">
        <v>238</v>
      </c>
      <c r="G8" s="352">
        <v>0</v>
      </c>
      <c r="H8" s="352">
        <v>0</v>
      </c>
      <c r="I8" s="352">
        <v>0</v>
      </c>
      <c r="J8" s="354">
        <v>209</v>
      </c>
      <c r="K8" s="352">
        <v>0</v>
      </c>
      <c r="L8" s="353">
        <v>25</v>
      </c>
      <c r="M8" s="352">
        <v>0</v>
      </c>
      <c r="N8" s="352">
        <v>0</v>
      </c>
      <c r="O8" s="353">
        <v>39579</v>
      </c>
      <c r="P8" s="501"/>
    </row>
    <row r="9" spans="1:16" ht="15" customHeight="1">
      <c r="A9" s="252" t="s">
        <v>271</v>
      </c>
      <c r="B9" s="355">
        <v>619</v>
      </c>
      <c r="C9" s="356">
        <v>273</v>
      </c>
      <c r="D9" s="356">
        <f t="shared" si="0"/>
        <v>5616</v>
      </c>
      <c r="E9" s="356">
        <f t="shared" si="1"/>
        <v>543</v>
      </c>
      <c r="F9" s="353">
        <v>552</v>
      </c>
      <c r="G9" s="353">
        <v>485</v>
      </c>
      <c r="H9" s="353">
        <v>434</v>
      </c>
      <c r="I9" s="353">
        <v>58</v>
      </c>
      <c r="J9" s="353">
        <v>1471</v>
      </c>
      <c r="K9" s="352">
        <v>0</v>
      </c>
      <c r="L9" s="353">
        <v>3159</v>
      </c>
      <c r="M9" s="352">
        <v>0</v>
      </c>
      <c r="N9" s="353">
        <v>374</v>
      </c>
      <c r="O9" s="352">
        <v>0</v>
      </c>
      <c r="P9" s="501"/>
    </row>
    <row r="10" spans="1:16" ht="15" customHeight="1">
      <c r="A10" s="252" t="s">
        <v>272</v>
      </c>
      <c r="B10" s="357">
        <v>905</v>
      </c>
      <c r="C10" s="356">
        <v>16395</v>
      </c>
      <c r="D10" s="352">
        <f t="shared" si="0"/>
        <v>0</v>
      </c>
      <c r="E10" s="352">
        <f t="shared" si="0"/>
        <v>0</v>
      </c>
      <c r="F10" s="352">
        <v>0</v>
      </c>
      <c r="G10" s="352">
        <v>0</v>
      </c>
      <c r="H10" s="358">
        <v>0</v>
      </c>
      <c r="I10" s="352">
        <v>0</v>
      </c>
      <c r="J10" s="352">
        <v>0</v>
      </c>
      <c r="K10" s="352">
        <v>0</v>
      </c>
      <c r="L10" s="352">
        <v>0</v>
      </c>
      <c r="M10" s="352">
        <v>0</v>
      </c>
      <c r="N10" s="352">
        <v>0</v>
      </c>
      <c r="O10" s="352">
        <v>0</v>
      </c>
      <c r="P10" s="501"/>
    </row>
    <row r="11" spans="1:16" ht="15" customHeight="1">
      <c r="A11" s="252" t="s">
        <v>273</v>
      </c>
      <c r="B11" s="359" t="s">
        <v>315</v>
      </c>
      <c r="C11" s="352">
        <v>0</v>
      </c>
      <c r="D11" s="355">
        <f t="shared" si="0"/>
        <v>4132</v>
      </c>
      <c r="E11" s="352">
        <f t="shared" si="1"/>
        <v>0</v>
      </c>
      <c r="F11" s="352">
        <v>0</v>
      </c>
      <c r="G11" s="352">
        <v>0</v>
      </c>
      <c r="H11" s="358">
        <v>0</v>
      </c>
      <c r="I11" s="352">
        <v>0</v>
      </c>
      <c r="J11" s="352">
        <v>0</v>
      </c>
      <c r="K11" s="352">
        <v>0</v>
      </c>
      <c r="L11" s="353">
        <v>4132</v>
      </c>
      <c r="M11" s="352">
        <v>0</v>
      </c>
      <c r="N11" s="353">
        <v>2348</v>
      </c>
      <c r="O11" s="352">
        <v>0</v>
      </c>
      <c r="P11" s="501"/>
    </row>
    <row r="12" spans="1:16" ht="15" customHeight="1">
      <c r="A12" s="252" t="s">
        <v>156</v>
      </c>
      <c r="B12" s="355">
        <v>50442</v>
      </c>
      <c r="C12" s="356">
        <v>10196</v>
      </c>
      <c r="D12" s="355">
        <f t="shared" si="0"/>
        <v>10859</v>
      </c>
      <c r="E12" s="355">
        <f t="shared" si="1"/>
        <v>14099</v>
      </c>
      <c r="F12" s="352">
        <v>0</v>
      </c>
      <c r="G12" s="354">
        <v>2387</v>
      </c>
      <c r="H12" s="353">
        <v>10859</v>
      </c>
      <c r="I12" s="353">
        <v>5541</v>
      </c>
      <c r="J12" s="352">
        <v>0</v>
      </c>
      <c r="K12" s="353">
        <v>3574</v>
      </c>
      <c r="L12" s="358">
        <v>0</v>
      </c>
      <c r="M12" s="353">
        <v>2597</v>
      </c>
      <c r="N12" s="352">
        <v>0</v>
      </c>
      <c r="O12" s="353">
        <v>2833</v>
      </c>
      <c r="P12" s="501"/>
    </row>
    <row r="13" spans="1:16" ht="15" customHeight="1">
      <c r="A13" s="252" t="s">
        <v>153</v>
      </c>
      <c r="B13" s="357">
        <v>11270</v>
      </c>
      <c r="C13" s="360">
        <v>10845</v>
      </c>
      <c r="D13" s="360">
        <f t="shared" si="0"/>
        <v>2887</v>
      </c>
      <c r="E13" s="360">
        <f t="shared" si="1"/>
        <v>5366</v>
      </c>
      <c r="F13" s="353">
        <v>100</v>
      </c>
      <c r="G13" s="354">
        <v>1156</v>
      </c>
      <c r="H13" s="353">
        <v>1084</v>
      </c>
      <c r="I13" s="353">
        <v>1961</v>
      </c>
      <c r="J13" s="353">
        <v>668</v>
      </c>
      <c r="K13" s="353">
        <v>1551</v>
      </c>
      <c r="L13" s="353">
        <v>1035</v>
      </c>
      <c r="M13" s="353">
        <v>698</v>
      </c>
      <c r="N13" s="353">
        <v>240</v>
      </c>
      <c r="O13" s="353">
        <v>1504</v>
      </c>
      <c r="P13" s="501"/>
    </row>
    <row r="14" spans="1:16" ht="15" customHeight="1">
      <c r="A14" s="252" t="s">
        <v>157</v>
      </c>
      <c r="B14" s="357">
        <v>11321</v>
      </c>
      <c r="C14" s="360">
        <v>250</v>
      </c>
      <c r="D14" s="361">
        <f t="shared" si="0"/>
        <v>26514</v>
      </c>
      <c r="E14" s="361">
        <f t="shared" si="1"/>
        <v>17780</v>
      </c>
      <c r="F14" s="352">
        <v>0</v>
      </c>
      <c r="G14" s="354">
        <v>955</v>
      </c>
      <c r="H14" s="353">
        <v>17414</v>
      </c>
      <c r="I14" s="353">
        <v>506</v>
      </c>
      <c r="J14" s="353">
        <v>9100</v>
      </c>
      <c r="K14" s="353">
        <v>1451</v>
      </c>
      <c r="L14" s="358">
        <v>0</v>
      </c>
      <c r="M14" s="353">
        <v>14868</v>
      </c>
      <c r="N14" s="353">
        <v>32</v>
      </c>
      <c r="O14" s="353">
        <v>945</v>
      </c>
      <c r="P14" s="501"/>
    </row>
    <row r="15" spans="1:16" ht="15" customHeight="1">
      <c r="A15" s="252" t="s">
        <v>143</v>
      </c>
      <c r="B15" s="359" t="s">
        <v>315</v>
      </c>
      <c r="C15" s="356">
        <v>11325</v>
      </c>
      <c r="D15" s="352">
        <f t="shared" si="0"/>
        <v>0</v>
      </c>
      <c r="E15" s="355">
        <f t="shared" si="1"/>
        <v>5809</v>
      </c>
      <c r="F15" s="352">
        <v>0</v>
      </c>
      <c r="G15" s="352">
        <v>0</v>
      </c>
      <c r="H15" s="358">
        <v>0</v>
      </c>
      <c r="I15" s="353">
        <v>789</v>
      </c>
      <c r="J15" s="352">
        <v>0</v>
      </c>
      <c r="K15" s="353">
        <v>1710</v>
      </c>
      <c r="L15" s="358">
        <v>0</v>
      </c>
      <c r="M15" s="353">
        <v>3310</v>
      </c>
      <c r="N15" s="352">
        <v>0</v>
      </c>
      <c r="O15" s="353">
        <v>1664</v>
      </c>
      <c r="P15" s="501"/>
    </row>
    <row r="16" spans="1:16" ht="15" customHeight="1">
      <c r="A16" s="252" t="s">
        <v>158</v>
      </c>
      <c r="B16" s="357">
        <v>45704</v>
      </c>
      <c r="C16" s="360">
        <v>1857</v>
      </c>
      <c r="D16" s="360">
        <f t="shared" si="0"/>
        <v>35517</v>
      </c>
      <c r="E16" s="360">
        <f t="shared" si="1"/>
        <v>45150</v>
      </c>
      <c r="F16" s="353">
        <v>8435</v>
      </c>
      <c r="G16" s="354">
        <v>590</v>
      </c>
      <c r="H16" s="353">
        <v>9847</v>
      </c>
      <c r="I16" s="353">
        <v>23968</v>
      </c>
      <c r="J16" s="353">
        <v>10498</v>
      </c>
      <c r="K16" s="353">
        <v>18151</v>
      </c>
      <c r="L16" s="353">
        <v>6737</v>
      </c>
      <c r="M16" s="353">
        <v>2441</v>
      </c>
      <c r="N16" s="353">
        <v>11990</v>
      </c>
      <c r="O16" s="353">
        <v>835</v>
      </c>
      <c r="P16" s="501"/>
    </row>
    <row r="17" spans="1:16" ht="15" customHeight="1">
      <c r="A17" s="252" t="s">
        <v>159</v>
      </c>
      <c r="B17" s="357">
        <v>34826</v>
      </c>
      <c r="C17" s="360">
        <v>67</v>
      </c>
      <c r="D17" s="360">
        <f t="shared" si="0"/>
        <v>100250</v>
      </c>
      <c r="E17" s="352">
        <f t="shared" si="0"/>
        <v>0</v>
      </c>
      <c r="F17" s="353">
        <v>23307</v>
      </c>
      <c r="G17" s="352">
        <v>0</v>
      </c>
      <c r="H17" s="358">
        <v>0</v>
      </c>
      <c r="I17" s="358">
        <v>0</v>
      </c>
      <c r="J17" s="353">
        <v>42609</v>
      </c>
      <c r="K17" s="358">
        <v>0</v>
      </c>
      <c r="L17" s="353">
        <v>34334</v>
      </c>
      <c r="M17" s="358">
        <v>0</v>
      </c>
      <c r="N17" s="353">
        <v>42587</v>
      </c>
      <c r="O17" s="352">
        <v>0</v>
      </c>
      <c r="P17" s="501"/>
    </row>
    <row r="18" spans="1:16" ht="15" customHeight="1">
      <c r="A18" s="252" t="s">
        <v>144</v>
      </c>
      <c r="B18" s="357">
        <v>303</v>
      </c>
      <c r="C18" s="360">
        <v>110468</v>
      </c>
      <c r="D18" s="360">
        <f t="shared" si="0"/>
        <v>475</v>
      </c>
      <c r="E18" s="360">
        <f t="shared" si="1"/>
        <v>135400</v>
      </c>
      <c r="F18" s="353">
        <v>20</v>
      </c>
      <c r="G18" s="354">
        <v>25624</v>
      </c>
      <c r="H18" s="353">
        <v>18</v>
      </c>
      <c r="I18" s="353">
        <v>27033</v>
      </c>
      <c r="J18" s="353">
        <v>119</v>
      </c>
      <c r="K18" s="353">
        <v>39582</v>
      </c>
      <c r="L18" s="353">
        <v>318</v>
      </c>
      <c r="M18" s="353">
        <v>43161</v>
      </c>
      <c r="N18" s="353">
        <v>86</v>
      </c>
      <c r="O18" s="353">
        <v>44165</v>
      </c>
      <c r="P18" s="501"/>
    </row>
    <row r="19" spans="1:16" ht="15" customHeight="1">
      <c r="A19" s="252" t="s">
        <v>160</v>
      </c>
      <c r="B19" s="357">
        <v>29687</v>
      </c>
      <c r="C19" s="356">
        <v>11503</v>
      </c>
      <c r="D19" s="356">
        <f t="shared" si="0"/>
        <v>43283</v>
      </c>
      <c r="E19" s="356">
        <f t="shared" si="1"/>
        <v>14484</v>
      </c>
      <c r="F19" s="353">
        <v>10347</v>
      </c>
      <c r="G19" s="354">
        <v>2488</v>
      </c>
      <c r="H19" s="353">
        <v>11182</v>
      </c>
      <c r="I19" s="353">
        <v>1571</v>
      </c>
      <c r="J19" s="353">
        <v>8682</v>
      </c>
      <c r="K19" s="353">
        <v>9870</v>
      </c>
      <c r="L19" s="353">
        <v>13072</v>
      </c>
      <c r="M19" s="353">
        <v>555</v>
      </c>
      <c r="N19" s="353">
        <v>3118</v>
      </c>
      <c r="O19" s="353">
        <v>3506</v>
      </c>
      <c r="P19" s="501"/>
    </row>
    <row r="20" spans="1:16" ht="15" customHeight="1">
      <c r="A20" s="252" t="s">
        <v>274</v>
      </c>
      <c r="B20" s="357">
        <v>57165</v>
      </c>
      <c r="C20" s="356">
        <v>52</v>
      </c>
      <c r="D20" s="355">
        <f t="shared" si="0"/>
        <v>21658</v>
      </c>
      <c r="E20" s="355">
        <f t="shared" si="1"/>
        <v>206</v>
      </c>
      <c r="F20" s="352">
        <v>0</v>
      </c>
      <c r="G20" s="352">
        <v>0</v>
      </c>
      <c r="H20" s="352">
        <v>0</v>
      </c>
      <c r="I20" s="358">
        <v>0</v>
      </c>
      <c r="J20" s="358">
        <v>0</v>
      </c>
      <c r="K20" s="353">
        <v>206</v>
      </c>
      <c r="L20" s="353">
        <v>21658</v>
      </c>
      <c r="M20" s="358">
        <v>0</v>
      </c>
      <c r="N20" s="358">
        <v>0</v>
      </c>
      <c r="O20" s="358">
        <v>0</v>
      </c>
      <c r="P20" s="501"/>
    </row>
    <row r="21" spans="1:16" ht="15" customHeight="1">
      <c r="A21" s="252" t="s">
        <v>161</v>
      </c>
      <c r="B21" s="357">
        <v>8533</v>
      </c>
      <c r="C21" s="360">
        <v>6705</v>
      </c>
      <c r="D21" s="360">
        <f t="shared" si="0"/>
        <v>18402</v>
      </c>
      <c r="E21" s="360">
        <f t="shared" si="1"/>
        <v>10144</v>
      </c>
      <c r="F21" s="353">
        <v>2369</v>
      </c>
      <c r="G21" s="354">
        <v>400</v>
      </c>
      <c r="H21" s="353">
        <v>12390</v>
      </c>
      <c r="I21" s="353">
        <v>1458</v>
      </c>
      <c r="J21" s="353">
        <v>1635</v>
      </c>
      <c r="K21" s="353">
        <v>3706</v>
      </c>
      <c r="L21" s="353">
        <v>2008</v>
      </c>
      <c r="M21" s="353">
        <v>4580</v>
      </c>
      <c r="N21" s="353">
        <v>904</v>
      </c>
      <c r="O21" s="353">
        <v>932</v>
      </c>
      <c r="P21" s="501"/>
    </row>
    <row r="22" spans="1:16" ht="15" customHeight="1">
      <c r="A22" s="252" t="s">
        <v>275</v>
      </c>
      <c r="B22" s="357">
        <v>3254</v>
      </c>
      <c r="C22" s="352">
        <v>0</v>
      </c>
      <c r="D22" s="360">
        <f t="shared" si="0"/>
        <v>4999</v>
      </c>
      <c r="E22" s="352">
        <f t="shared" si="1"/>
        <v>0</v>
      </c>
      <c r="F22" s="353">
        <v>1369</v>
      </c>
      <c r="G22" s="352">
        <v>0</v>
      </c>
      <c r="H22" s="353">
        <v>832</v>
      </c>
      <c r="I22" s="358">
        <v>0</v>
      </c>
      <c r="J22" s="353">
        <v>656</v>
      </c>
      <c r="K22" s="358">
        <v>0</v>
      </c>
      <c r="L22" s="353">
        <v>2142</v>
      </c>
      <c r="M22" s="358">
        <v>0</v>
      </c>
      <c r="N22" s="353">
        <v>1300</v>
      </c>
      <c r="O22" s="358">
        <v>0</v>
      </c>
      <c r="P22" s="501"/>
    </row>
    <row r="23" spans="1:16" ht="15" customHeight="1">
      <c r="A23" s="252" t="s">
        <v>145</v>
      </c>
      <c r="B23" s="357">
        <v>1912</v>
      </c>
      <c r="C23" s="356">
        <v>23483</v>
      </c>
      <c r="D23" s="356">
        <f t="shared" si="0"/>
        <v>2423</v>
      </c>
      <c r="E23" s="356">
        <f t="shared" si="1"/>
        <v>16816</v>
      </c>
      <c r="F23" s="353">
        <v>895</v>
      </c>
      <c r="G23" s="354">
        <v>14828</v>
      </c>
      <c r="H23" s="353">
        <v>4</v>
      </c>
      <c r="I23" s="353">
        <v>1509</v>
      </c>
      <c r="J23" s="353">
        <v>321</v>
      </c>
      <c r="K23" s="353">
        <v>284</v>
      </c>
      <c r="L23" s="353">
        <v>1203</v>
      </c>
      <c r="M23" s="353">
        <v>195</v>
      </c>
      <c r="N23" s="353">
        <v>3782</v>
      </c>
      <c r="O23" s="353">
        <v>197</v>
      </c>
      <c r="P23" s="501"/>
    </row>
    <row r="24" spans="1:16" ht="15" customHeight="1">
      <c r="A24" s="252" t="s">
        <v>276</v>
      </c>
      <c r="B24" s="357">
        <v>3653</v>
      </c>
      <c r="C24" s="352">
        <v>0</v>
      </c>
      <c r="D24" s="356">
        <f t="shared" si="0"/>
        <v>677</v>
      </c>
      <c r="E24" s="356">
        <f t="shared" si="1"/>
        <v>480980</v>
      </c>
      <c r="F24" s="353">
        <v>7</v>
      </c>
      <c r="G24" s="352">
        <v>0</v>
      </c>
      <c r="H24" s="352">
        <v>0</v>
      </c>
      <c r="I24" s="353">
        <f>77+230000</f>
        <v>230077</v>
      </c>
      <c r="J24" s="358">
        <v>0</v>
      </c>
      <c r="K24" s="358">
        <v>0</v>
      </c>
      <c r="L24" s="353">
        <v>670</v>
      </c>
      <c r="M24" s="353">
        <f>903+250000</f>
        <v>250903</v>
      </c>
      <c r="N24" s="358">
        <v>0</v>
      </c>
      <c r="O24" s="353">
        <v>5300</v>
      </c>
      <c r="P24" s="501"/>
    </row>
    <row r="25" spans="1:16" ht="15" customHeight="1">
      <c r="A25" s="252" t="s">
        <v>163</v>
      </c>
      <c r="B25" s="359" t="s">
        <v>315</v>
      </c>
      <c r="C25" s="360">
        <v>5613</v>
      </c>
      <c r="D25" s="361">
        <f t="shared" si="0"/>
        <v>8</v>
      </c>
      <c r="E25" s="361">
        <f t="shared" si="1"/>
        <v>968</v>
      </c>
      <c r="F25" s="352">
        <v>0</v>
      </c>
      <c r="G25" s="354">
        <v>104</v>
      </c>
      <c r="H25" s="352">
        <v>0</v>
      </c>
      <c r="I25" s="353">
        <v>46</v>
      </c>
      <c r="J25" s="353">
        <v>3</v>
      </c>
      <c r="K25" s="353">
        <v>204</v>
      </c>
      <c r="L25" s="353">
        <v>5</v>
      </c>
      <c r="M25" s="353">
        <v>614</v>
      </c>
      <c r="N25" s="358">
        <v>0</v>
      </c>
      <c r="O25" s="353">
        <v>143</v>
      </c>
      <c r="P25" s="501"/>
    </row>
    <row r="26" spans="1:16" ht="15" customHeight="1">
      <c r="A26" s="252" t="s">
        <v>164</v>
      </c>
      <c r="B26" s="357">
        <v>145</v>
      </c>
      <c r="C26" s="360">
        <v>4105</v>
      </c>
      <c r="D26" s="352">
        <f t="shared" si="0"/>
        <v>0</v>
      </c>
      <c r="E26" s="361">
        <f t="shared" si="1"/>
        <v>3710</v>
      </c>
      <c r="F26" s="352">
        <v>0</v>
      </c>
      <c r="G26" s="354">
        <v>2609</v>
      </c>
      <c r="H26" s="352">
        <v>0</v>
      </c>
      <c r="I26" s="353">
        <v>1101</v>
      </c>
      <c r="J26" s="358">
        <v>0</v>
      </c>
      <c r="K26" s="358">
        <v>0</v>
      </c>
      <c r="L26" s="358">
        <v>0</v>
      </c>
      <c r="M26" s="358">
        <v>0</v>
      </c>
      <c r="N26" s="358">
        <v>0</v>
      </c>
      <c r="O26" s="358">
        <v>0</v>
      </c>
      <c r="P26" s="501"/>
    </row>
    <row r="27" spans="1:16" ht="15" customHeight="1">
      <c r="A27" s="252" t="s">
        <v>165</v>
      </c>
      <c r="B27" s="357">
        <v>44002</v>
      </c>
      <c r="C27" s="356">
        <v>20643</v>
      </c>
      <c r="D27" s="352">
        <f t="shared" si="0"/>
        <v>0</v>
      </c>
      <c r="E27" s="355">
        <f t="shared" si="1"/>
        <v>60221</v>
      </c>
      <c r="F27" s="352">
        <v>0</v>
      </c>
      <c r="G27" s="354">
        <v>14080</v>
      </c>
      <c r="H27" s="352">
        <v>0</v>
      </c>
      <c r="I27" s="353">
        <v>17546</v>
      </c>
      <c r="J27" s="358">
        <v>0</v>
      </c>
      <c r="K27" s="353">
        <v>17013</v>
      </c>
      <c r="L27" s="358">
        <v>0</v>
      </c>
      <c r="M27" s="353">
        <v>11582</v>
      </c>
      <c r="N27" s="353">
        <v>3</v>
      </c>
      <c r="O27" s="353">
        <v>7341</v>
      </c>
      <c r="P27" s="501"/>
    </row>
    <row r="28" spans="1:16" ht="15" customHeight="1">
      <c r="A28" s="252" t="s">
        <v>166</v>
      </c>
      <c r="B28" s="357">
        <v>3790</v>
      </c>
      <c r="C28" s="356">
        <v>14270</v>
      </c>
      <c r="D28" s="356">
        <f t="shared" si="0"/>
        <v>4305</v>
      </c>
      <c r="E28" s="356">
        <f t="shared" si="1"/>
        <v>11361</v>
      </c>
      <c r="F28" s="353">
        <v>1140</v>
      </c>
      <c r="G28" s="354">
        <v>1584</v>
      </c>
      <c r="H28" s="353">
        <v>2069</v>
      </c>
      <c r="I28" s="353">
        <v>1103</v>
      </c>
      <c r="J28" s="353">
        <v>867</v>
      </c>
      <c r="K28" s="353">
        <v>96</v>
      </c>
      <c r="L28" s="353">
        <v>229</v>
      </c>
      <c r="M28" s="353">
        <v>8578</v>
      </c>
      <c r="N28" s="353">
        <v>12</v>
      </c>
      <c r="O28" s="358">
        <v>0</v>
      </c>
      <c r="P28" s="501"/>
    </row>
    <row r="29" spans="1:16" ht="15" customHeight="1">
      <c r="A29" s="252" t="s">
        <v>24</v>
      </c>
      <c r="B29" s="357">
        <v>283154</v>
      </c>
      <c r="C29" s="360">
        <v>207080</v>
      </c>
      <c r="D29" s="360">
        <f t="shared" si="0"/>
        <v>420305</v>
      </c>
      <c r="E29" s="360">
        <f t="shared" si="1"/>
        <v>138209</v>
      </c>
      <c r="F29" s="353">
        <v>73740</v>
      </c>
      <c r="G29" s="354">
        <v>45580</v>
      </c>
      <c r="H29" s="353">
        <v>135223</v>
      </c>
      <c r="I29" s="353">
        <v>17268</v>
      </c>
      <c r="J29" s="353">
        <v>130238</v>
      </c>
      <c r="K29" s="353">
        <v>32275</v>
      </c>
      <c r="L29" s="353">
        <v>81104</v>
      </c>
      <c r="M29" s="353">
        <v>43086</v>
      </c>
      <c r="N29" s="353">
        <v>47061</v>
      </c>
      <c r="O29" s="353">
        <v>53665</v>
      </c>
      <c r="P29" s="501"/>
    </row>
    <row r="30" spans="1:16" ht="15" customHeight="1">
      <c r="A30" s="252" t="s">
        <v>146</v>
      </c>
      <c r="B30" s="357">
        <v>23025</v>
      </c>
      <c r="C30" s="356">
        <v>17269</v>
      </c>
      <c r="D30" s="356">
        <f t="shared" si="0"/>
        <v>66199</v>
      </c>
      <c r="E30" s="356">
        <f t="shared" si="1"/>
        <v>31941</v>
      </c>
      <c r="F30" s="353">
        <v>21431</v>
      </c>
      <c r="G30" s="354">
        <v>5599</v>
      </c>
      <c r="H30" s="353">
        <v>6762</v>
      </c>
      <c r="I30" s="353">
        <v>6332</v>
      </c>
      <c r="J30" s="353">
        <v>15854</v>
      </c>
      <c r="K30" s="353">
        <v>9403</v>
      </c>
      <c r="L30" s="353">
        <v>22152</v>
      </c>
      <c r="M30" s="353">
        <v>10607</v>
      </c>
      <c r="N30" s="353">
        <v>10367</v>
      </c>
      <c r="O30" s="353">
        <v>7041</v>
      </c>
      <c r="P30" s="501"/>
    </row>
    <row r="31" spans="1:16" ht="15" customHeight="1">
      <c r="A31" s="252" t="s">
        <v>167</v>
      </c>
      <c r="B31" s="359" t="s">
        <v>315</v>
      </c>
      <c r="C31" s="352">
        <v>0</v>
      </c>
      <c r="D31" s="356">
        <f t="shared" si="0"/>
        <v>3</v>
      </c>
      <c r="E31" s="352">
        <f t="shared" si="1"/>
        <v>0</v>
      </c>
      <c r="F31" s="353">
        <v>3</v>
      </c>
      <c r="G31" s="352">
        <v>0</v>
      </c>
      <c r="H31" s="358">
        <v>0</v>
      </c>
      <c r="I31" s="358">
        <v>0</v>
      </c>
      <c r="J31" s="358">
        <v>0</v>
      </c>
      <c r="K31" s="358">
        <v>0</v>
      </c>
      <c r="L31" s="358">
        <v>0</v>
      </c>
      <c r="M31" s="358">
        <v>0</v>
      </c>
      <c r="N31" s="358">
        <v>0</v>
      </c>
      <c r="O31" s="358">
        <v>0</v>
      </c>
      <c r="P31" s="501"/>
    </row>
    <row r="32" spans="1:16" ht="15" customHeight="1">
      <c r="A32" s="256" t="s">
        <v>300</v>
      </c>
      <c r="B32" s="362">
        <v>436058</v>
      </c>
      <c r="C32" s="363">
        <v>3372880</v>
      </c>
      <c r="D32" s="363">
        <f t="shared" si="0"/>
        <v>478253</v>
      </c>
      <c r="E32" s="363">
        <f t="shared" si="1"/>
        <v>3293486</v>
      </c>
      <c r="F32" s="364">
        <v>113477</v>
      </c>
      <c r="G32" s="364">
        <v>739506</v>
      </c>
      <c r="H32" s="364">
        <v>123344</v>
      </c>
      <c r="I32" s="364">
        <v>869090</v>
      </c>
      <c r="J32" s="364">
        <v>119698</v>
      </c>
      <c r="K32" s="364">
        <v>802979</v>
      </c>
      <c r="L32" s="364">
        <v>121734</v>
      </c>
      <c r="M32" s="364">
        <v>881911</v>
      </c>
      <c r="N32" s="364">
        <v>111281</v>
      </c>
      <c r="O32" s="364">
        <v>889013</v>
      </c>
      <c r="P32" s="501"/>
    </row>
    <row r="33" ht="6" customHeight="1">
      <c r="P33" s="501"/>
    </row>
    <row r="34" spans="1:16" ht="15.75">
      <c r="A34" s="349" t="s">
        <v>390</v>
      </c>
      <c r="B34" s="349"/>
      <c r="D34" s="92" t="s">
        <v>371</v>
      </c>
      <c r="P34" s="501"/>
    </row>
  </sheetData>
  <mergeCells count="12">
    <mergeCell ref="P1:P34"/>
    <mergeCell ref="A1:M1"/>
    <mergeCell ref="A4:A6"/>
    <mergeCell ref="B4:C5"/>
    <mergeCell ref="F4:M4"/>
    <mergeCell ref="F5:G5"/>
    <mergeCell ref="H5:I5"/>
    <mergeCell ref="J5:K5"/>
    <mergeCell ref="L5:M5"/>
    <mergeCell ref="D4:E5"/>
    <mergeCell ref="N4:O4"/>
    <mergeCell ref="N5:O5"/>
  </mergeCells>
  <printOptions horizontalCentered="1"/>
  <pageMargins left="0" right="0" top="0.59" bottom="0.42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7">
      <selection activeCell="E31" sqref="E31"/>
    </sheetView>
  </sheetViews>
  <sheetFormatPr defaultColWidth="9.140625" defaultRowHeight="12.75"/>
  <cols>
    <col min="1" max="1" width="17.140625" style="126" customWidth="1"/>
    <col min="2" max="2" width="9.140625" style="74" customWidth="1"/>
    <col min="3" max="4" width="8.8515625" style="74" customWidth="1"/>
    <col min="5" max="5" width="9.140625" style="74" customWidth="1"/>
    <col min="6" max="6" width="9.57421875" style="75" customWidth="1"/>
    <col min="7" max="7" width="9.140625" style="75" customWidth="1"/>
    <col min="8" max="9" width="9.28125" style="75" customWidth="1"/>
    <col min="10" max="12" width="9.00390625" style="75" customWidth="1"/>
    <col min="13" max="15" width="8.8515625" style="75" customWidth="1"/>
    <col min="16" max="16" width="2.7109375" style="18" customWidth="1"/>
    <col min="17" max="16384" width="9.140625" style="18" customWidth="1"/>
  </cols>
  <sheetData>
    <row r="1" spans="1:16" s="101" customFormat="1" ht="21" customHeight="1">
      <c r="A1" s="502" t="s">
        <v>346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402"/>
      <c r="O1" s="402"/>
      <c r="P1" s="482" t="s">
        <v>324</v>
      </c>
    </row>
    <row r="2" spans="1:16" s="101" customFormat="1" ht="3.75" customHeight="1">
      <c r="A2" s="126"/>
      <c r="B2" s="102"/>
      <c r="C2" s="102"/>
      <c r="D2" s="102"/>
      <c r="E2" s="102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482"/>
    </row>
    <row r="3" spans="1:16" s="101" customFormat="1" ht="11.25" customHeight="1">
      <c r="A3" s="126"/>
      <c r="B3" s="102"/>
      <c r="C3" s="102"/>
      <c r="D3" s="102"/>
      <c r="E3" s="102"/>
      <c r="F3" s="179"/>
      <c r="G3" s="179"/>
      <c r="H3" s="179"/>
      <c r="I3" s="179"/>
      <c r="J3" s="179"/>
      <c r="K3" s="179"/>
      <c r="M3" s="179"/>
      <c r="O3" s="79" t="s">
        <v>248</v>
      </c>
      <c r="P3" s="482"/>
    </row>
    <row r="4" spans="1:16" s="101" customFormat="1" ht="3" customHeight="1">
      <c r="A4" s="126"/>
      <c r="B4" s="102"/>
      <c r="C4" s="102"/>
      <c r="D4" s="102"/>
      <c r="E4" s="102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482"/>
    </row>
    <row r="5" spans="1:16" s="101" customFormat="1" ht="15" customHeight="1">
      <c r="A5" s="503" t="s">
        <v>137</v>
      </c>
      <c r="B5" s="495">
        <v>2005</v>
      </c>
      <c r="C5" s="496"/>
      <c r="D5" s="495" t="s">
        <v>366</v>
      </c>
      <c r="E5" s="496"/>
      <c r="F5" s="499" t="s">
        <v>367</v>
      </c>
      <c r="G5" s="506"/>
      <c r="H5" s="506"/>
      <c r="I5" s="506"/>
      <c r="J5" s="506"/>
      <c r="K5" s="506"/>
      <c r="L5" s="506"/>
      <c r="M5" s="500"/>
      <c r="N5" s="499" t="s">
        <v>368</v>
      </c>
      <c r="O5" s="500"/>
      <c r="P5" s="482"/>
    </row>
    <row r="6" spans="1:16" s="101" customFormat="1" ht="16.5" customHeight="1">
      <c r="A6" s="504"/>
      <c r="B6" s="497"/>
      <c r="C6" s="498"/>
      <c r="D6" s="497"/>
      <c r="E6" s="498"/>
      <c r="F6" s="493" t="s">
        <v>0</v>
      </c>
      <c r="G6" s="494"/>
      <c r="H6" s="493" t="s">
        <v>1</v>
      </c>
      <c r="I6" s="494"/>
      <c r="J6" s="493" t="s">
        <v>2</v>
      </c>
      <c r="K6" s="494"/>
      <c r="L6" s="493" t="s">
        <v>3</v>
      </c>
      <c r="M6" s="494"/>
      <c r="N6" s="493" t="s">
        <v>0</v>
      </c>
      <c r="O6" s="494"/>
      <c r="P6" s="482"/>
    </row>
    <row r="7" spans="1:16" s="101" customFormat="1" ht="33" customHeight="1">
      <c r="A7" s="505"/>
      <c r="B7" s="77" t="s">
        <v>259</v>
      </c>
      <c r="C7" s="77" t="s">
        <v>369</v>
      </c>
      <c r="D7" s="77" t="s">
        <v>259</v>
      </c>
      <c r="E7" s="77" t="s">
        <v>369</v>
      </c>
      <c r="F7" s="77" t="s">
        <v>138</v>
      </c>
      <c r="G7" s="77" t="s">
        <v>369</v>
      </c>
      <c r="H7" s="77" t="s">
        <v>138</v>
      </c>
      <c r="I7" s="77" t="s">
        <v>369</v>
      </c>
      <c r="J7" s="77" t="s">
        <v>138</v>
      </c>
      <c r="K7" s="77" t="s">
        <v>369</v>
      </c>
      <c r="L7" s="77" t="s">
        <v>138</v>
      </c>
      <c r="M7" s="77" t="s">
        <v>369</v>
      </c>
      <c r="N7" s="77" t="s">
        <v>138</v>
      </c>
      <c r="O7" s="77" t="s">
        <v>369</v>
      </c>
      <c r="P7" s="482"/>
    </row>
    <row r="8" spans="1:16" s="101" customFormat="1" ht="15.75" customHeight="1">
      <c r="A8" s="252" t="s">
        <v>133</v>
      </c>
      <c r="B8" s="291">
        <v>2504</v>
      </c>
      <c r="C8" s="292">
        <v>3703</v>
      </c>
      <c r="D8" s="292">
        <f>F8+H8+J8+L8</f>
        <v>2467</v>
      </c>
      <c r="E8" s="292">
        <f>G8+I8+K8+M8</f>
        <v>613</v>
      </c>
      <c r="F8" s="239">
        <v>450</v>
      </c>
      <c r="G8" s="239">
        <v>216</v>
      </c>
      <c r="H8" s="239">
        <v>949</v>
      </c>
      <c r="I8" s="239">
        <v>32</v>
      </c>
      <c r="J8" s="239">
        <v>504</v>
      </c>
      <c r="K8" s="239">
        <v>64</v>
      </c>
      <c r="L8" s="353">
        <v>564</v>
      </c>
      <c r="M8" s="353">
        <v>301</v>
      </c>
      <c r="N8" s="404">
        <v>1696</v>
      </c>
      <c r="O8" s="404">
        <v>396</v>
      </c>
      <c r="P8" s="482"/>
    </row>
    <row r="9" spans="1:16" s="101" customFormat="1" ht="15.75" customHeight="1">
      <c r="A9" s="252" t="s">
        <v>168</v>
      </c>
      <c r="B9" s="291">
        <v>35107</v>
      </c>
      <c r="C9" s="290">
        <v>1545</v>
      </c>
      <c r="D9" s="290">
        <f aca="true" t="shared" si="0" ref="D9:D30">F9+H9+J9+L9</f>
        <v>94672</v>
      </c>
      <c r="E9" s="290">
        <f aca="true" t="shared" si="1" ref="D9:E30">G9+I9+K9+M9</f>
        <v>5617</v>
      </c>
      <c r="F9" s="239">
        <v>14498</v>
      </c>
      <c r="G9" s="254">
        <v>0</v>
      </c>
      <c r="H9" s="239">
        <v>17</v>
      </c>
      <c r="I9" s="239">
        <v>118</v>
      </c>
      <c r="J9" s="239">
        <v>48463</v>
      </c>
      <c r="K9" s="239">
        <v>2286</v>
      </c>
      <c r="L9" s="353">
        <v>31694</v>
      </c>
      <c r="M9" s="353">
        <v>3213</v>
      </c>
      <c r="N9" s="353">
        <v>18111</v>
      </c>
      <c r="O9" s="353">
        <v>296</v>
      </c>
      <c r="P9" s="482"/>
    </row>
    <row r="10" spans="1:16" s="101" customFormat="1" ht="15.75" customHeight="1">
      <c r="A10" s="252" t="s">
        <v>277</v>
      </c>
      <c r="B10" s="291">
        <v>40794</v>
      </c>
      <c r="C10" s="253">
        <v>0</v>
      </c>
      <c r="D10" s="253">
        <f t="shared" si="0"/>
        <v>0</v>
      </c>
      <c r="E10" s="253">
        <f t="shared" si="1"/>
        <v>0</v>
      </c>
      <c r="F10" s="254">
        <v>0</v>
      </c>
      <c r="G10" s="254">
        <v>0</v>
      </c>
      <c r="H10" s="254">
        <v>0</v>
      </c>
      <c r="I10" s="254">
        <v>0</v>
      </c>
      <c r="J10" s="254">
        <v>0</v>
      </c>
      <c r="K10" s="254">
        <v>0</v>
      </c>
      <c r="L10" s="358">
        <v>0</v>
      </c>
      <c r="M10" s="358">
        <v>0</v>
      </c>
      <c r="N10" s="358">
        <v>0</v>
      </c>
      <c r="O10" s="358">
        <v>0</v>
      </c>
      <c r="P10" s="482"/>
    </row>
    <row r="11" spans="1:16" s="101" customFormat="1" ht="15.75" customHeight="1">
      <c r="A11" s="252" t="s">
        <v>147</v>
      </c>
      <c r="B11" s="291">
        <v>460634</v>
      </c>
      <c r="C11" s="292">
        <v>38047</v>
      </c>
      <c r="D11" s="292">
        <f t="shared" si="0"/>
        <v>165778</v>
      </c>
      <c r="E11" s="292">
        <f t="shared" si="1"/>
        <v>35243</v>
      </c>
      <c r="F11" s="239">
        <v>5304</v>
      </c>
      <c r="G11" s="239">
        <v>1618</v>
      </c>
      <c r="H11" s="239">
        <v>75575</v>
      </c>
      <c r="I11" s="239">
        <v>1188</v>
      </c>
      <c r="J11" s="239">
        <v>79799</v>
      </c>
      <c r="K11" s="239">
        <v>6194</v>
      </c>
      <c r="L11" s="353">
        <v>5100</v>
      </c>
      <c r="M11" s="353">
        <v>26243</v>
      </c>
      <c r="N11" s="353">
        <v>12671</v>
      </c>
      <c r="O11" s="353">
        <v>2556</v>
      </c>
      <c r="P11" s="482"/>
    </row>
    <row r="12" spans="1:16" s="101" customFormat="1" ht="15.75" customHeight="1">
      <c r="A12" s="252" t="s">
        <v>148</v>
      </c>
      <c r="B12" s="291">
        <v>9101</v>
      </c>
      <c r="C12" s="292">
        <v>3284</v>
      </c>
      <c r="D12" s="292">
        <f t="shared" si="0"/>
        <v>3730</v>
      </c>
      <c r="E12" s="253">
        <f t="shared" si="1"/>
        <v>0</v>
      </c>
      <c r="F12" s="239">
        <v>343</v>
      </c>
      <c r="G12" s="254">
        <v>0</v>
      </c>
      <c r="H12" s="239">
        <v>382</v>
      </c>
      <c r="I12" s="254">
        <v>0</v>
      </c>
      <c r="J12" s="239">
        <v>2194</v>
      </c>
      <c r="K12" s="254">
        <v>0</v>
      </c>
      <c r="L12" s="353">
        <v>811</v>
      </c>
      <c r="M12" s="358">
        <v>0</v>
      </c>
      <c r="N12" s="353">
        <v>23121</v>
      </c>
      <c r="O12" s="358">
        <v>0</v>
      </c>
      <c r="P12" s="482"/>
    </row>
    <row r="13" spans="1:16" s="101" customFormat="1" ht="15.75" customHeight="1">
      <c r="A13" s="252" t="s">
        <v>169</v>
      </c>
      <c r="B13" s="291">
        <v>457</v>
      </c>
      <c r="C13" s="292">
        <v>20803</v>
      </c>
      <c r="D13" s="292">
        <f t="shared" si="0"/>
        <v>944</v>
      </c>
      <c r="E13" s="292">
        <f t="shared" si="1"/>
        <v>6751</v>
      </c>
      <c r="F13" s="239">
        <v>34</v>
      </c>
      <c r="G13" s="239">
        <v>891</v>
      </c>
      <c r="H13" s="239">
        <v>414</v>
      </c>
      <c r="I13" s="239">
        <v>1328</v>
      </c>
      <c r="J13" s="239">
        <v>194</v>
      </c>
      <c r="K13" s="239">
        <v>1740</v>
      </c>
      <c r="L13" s="353">
        <v>302</v>
      </c>
      <c r="M13" s="353">
        <v>2792</v>
      </c>
      <c r="N13" s="358">
        <v>0</v>
      </c>
      <c r="O13" s="353">
        <v>2428</v>
      </c>
      <c r="P13" s="482"/>
    </row>
    <row r="14" spans="1:16" s="101" customFormat="1" ht="15.75" customHeight="1">
      <c r="A14" s="252" t="s">
        <v>278</v>
      </c>
      <c r="B14" s="288" t="s">
        <v>315</v>
      </c>
      <c r="C14" s="253">
        <v>0</v>
      </c>
      <c r="D14" s="292">
        <f t="shared" si="0"/>
        <v>423</v>
      </c>
      <c r="E14" s="253">
        <f t="shared" si="1"/>
        <v>0</v>
      </c>
      <c r="F14" s="239">
        <v>75</v>
      </c>
      <c r="G14" s="254">
        <v>0</v>
      </c>
      <c r="H14" s="239">
        <v>284</v>
      </c>
      <c r="I14" s="254">
        <v>0</v>
      </c>
      <c r="J14" s="254">
        <v>0</v>
      </c>
      <c r="K14" s="254">
        <v>0</v>
      </c>
      <c r="L14" s="353">
        <v>64</v>
      </c>
      <c r="M14" s="358">
        <v>0</v>
      </c>
      <c r="N14" s="358">
        <v>0</v>
      </c>
      <c r="O14" s="358">
        <v>0</v>
      </c>
      <c r="P14" s="482"/>
    </row>
    <row r="15" spans="1:16" s="101" customFormat="1" ht="15.75" customHeight="1">
      <c r="A15" s="252" t="s">
        <v>149</v>
      </c>
      <c r="B15" s="291">
        <v>3</v>
      </c>
      <c r="C15" s="292">
        <v>30396</v>
      </c>
      <c r="D15" s="292">
        <f t="shared" si="0"/>
        <v>15</v>
      </c>
      <c r="E15" s="292">
        <f t="shared" si="1"/>
        <v>12454</v>
      </c>
      <c r="F15" s="254">
        <v>0</v>
      </c>
      <c r="G15" s="239">
        <v>1082</v>
      </c>
      <c r="H15" s="239">
        <v>4</v>
      </c>
      <c r="I15" s="239">
        <v>1659</v>
      </c>
      <c r="J15" s="239">
        <v>11</v>
      </c>
      <c r="K15" s="239">
        <v>1653</v>
      </c>
      <c r="L15" s="358">
        <v>0</v>
      </c>
      <c r="M15" s="353">
        <v>8060</v>
      </c>
      <c r="N15" s="353">
        <v>16</v>
      </c>
      <c r="O15" s="353">
        <v>2237</v>
      </c>
      <c r="P15" s="482"/>
    </row>
    <row r="16" spans="1:16" s="101" customFormat="1" ht="15.75" customHeight="1">
      <c r="A16" s="252" t="s">
        <v>279</v>
      </c>
      <c r="B16" s="288" t="s">
        <v>315</v>
      </c>
      <c r="C16" s="292">
        <v>93219</v>
      </c>
      <c r="D16" s="292">
        <f t="shared" si="0"/>
        <v>3</v>
      </c>
      <c r="E16" s="292">
        <f t="shared" si="1"/>
        <v>23091</v>
      </c>
      <c r="F16" s="254">
        <v>0</v>
      </c>
      <c r="G16" s="239">
        <v>23091</v>
      </c>
      <c r="H16" s="254">
        <v>0</v>
      </c>
      <c r="I16" s="254">
        <v>0</v>
      </c>
      <c r="J16" s="239">
        <v>3</v>
      </c>
      <c r="K16" s="254">
        <v>0</v>
      </c>
      <c r="L16" s="358">
        <v>0</v>
      </c>
      <c r="M16" s="358">
        <v>0</v>
      </c>
      <c r="N16" s="358">
        <v>0</v>
      </c>
      <c r="O16" s="358">
        <v>0</v>
      </c>
      <c r="P16" s="482"/>
    </row>
    <row r="17" spans="1:16" s="101" customFormat="1" ht="15.75" customHeight="1">
      <c r="A17" s="252" t="s">
        <v>170</v>
      </c>
      <c r="B17" s="291">
        <v>175</v>
      </c>
      <c r="C17" s="292">
        <v>23427</v>
      </c>
      <c r="D17" s="292">
        <f t="shared" si="0"/>
        <v>568</v>
      </c>
      <c r="E17" s="292">
        <f t="shared" si="1"/>
        <v>38237</v>
      </c>
      <c r="F17" s="239">
        <v>57</v>
      </c>
      <c r="G17" s="239">
        <v>7401</v>
      </c>
      <c r="H17" s="239">
        <v>147</v>
      </c>
      <c r="I17" s="239">
        <v>10122</v>
      </c>
      <c r="J17" s="239">
        <v>272</v>
      </c>
      <c r="K17" s="239">
        <v>8163</v>
      </c>
      <c r="L17" s="353">
        <v>92</v>
      </c>
      <c r="M17" s="353">
        <v>12551</v>
      </c>
      <c r="N17" s="353">
        <v>133</v>
      </c>
      <c r="O17" s="353">
        <v>11972</v>
      </c>
      <c r="P17" s="482"/>
    </row>
    <row r="18" spans="1:16" s="101" customFormat="1" ht="15.75" customHeight="1">
      <c r="A18" s="252" t="s">
        <v>25</v>
      </c>
      <c r="B18" s="291">
        <v>281756</v>
      </c>
      <c r="C18" s="292">
        <v>419233</v>
      </c>
      <c r="D18" s="292">
        <f t="shared" si="0"/>
        <v>1036960</v>
      </c>
      <c r="E18" s="292">
        <f t="shared" si="1"/>
        <v>474562</v>
      </c>
      <c r="F18" s="239">
        <v>245737</v>
      </c>
      <c r="G18" s="239">
        <v>98337</v>
      </c>
      <c r="H18" s="239">
        <v>156791</v>
      </c>
      <c r="I18" s="239">
        <v>137631</v>
      </c>
      <c r="J18" s="239">
        <v>339049</v>
      </c>
      <c r="K18" s="239">
        <v>110653</v>
      </c>
      <c r="L18" s="353">
        <v>295383</v>
      </c>
      <c r="M18" s="353">
        <v>127941</v>
      </c>
      <c r="N18" s="353">
        <v>208601</v>
      </c>
      <c r="O18" s="353">
        <v>95550</v>
      </c>
      <c r="P18" s="482"/>
    </row>
    <row r="19" spans="1:16" s="101" customFormat="1" ht="15.75" customHeight="1">
      <c r="A19" s="252" t="s">
        <v>171</v>
      </c>
      <c r="B19" s="291">
        <v>30484</v>
      </c>
      <c r="C19" s="253">
        <v>0</v>
      </c>
      <c r="D19" s="292">
        <f t="shared" si="0"/>
        <v>2163</v>
      </c>
      <c r="E19" s="292">
        <f t="shared" si="1"/>
        <v>968</v>
      </c>
      <c r="F19" s="239">
        <v>20</v>
      </c>
      <c r="G19" s="254">
        <v>0</v>
      </c>
      <c r="H19" s="239">
        <v>929</v>
      </c>
      <c r="I19" s="239">
        <v>968</v>
      </c>
      <c r="J19" s="239">
        <v>5</v>
      </c>
      <c r="K19" s="254">
        <v>0</v>
      </c>
      <c r="L19" s="353">
        <v>1209</v>
      </c>
      <c r="M19" s="358">
        <v>0</v>
      </c>
      <c r="N19" s="353">
        <v>5</v>
      </c>
      <c r="O19" s="358">
        <v>0</v>
      </c>
      <c r="P19" s="482"/>
    </row>
    <row r="20" spans="1:16" s="101" customFormat="1" ht="15.75" customHeight="1">
      <c r="A20" s="252" t="s">
        <v>280</v>
      </c>
      <c r="B20" s="291">
        <v>27694</v>
      </c>
      <c r="C20" s="253">
        <v>0</v>
      </c>
      <c r="D20" s="292">
        <f t="shared" si="0"/>
        <v>3</v>
      </c>
      <c r="E20" s="292">
        <f t="shared" si="1"/>
        <v>2</v>
      </c>
      <c r="F20" s="239">
        <v>3</v>
      </c>
      <c r="G20" s="239">
        <v>2</v>
      </c>
      <c r="H20" s="254">
        <v>0</v>
      </c>
      <c r="I20" s="254">
        <v>0</v>
      </c>
      <c r="J20" s="254">
        <v>0</v>
      </c>
      <c r="K20" s="254">
        <v>0</v>
      </c>
      <c r="L20" s="358">
        <v>0</v>
      </c>
      <c r="M20" s="358">
        <v>0</v>
      </c>
      <c r="N20" s="358">
        <v>0</v>
      </c>
      <c r="O20" s="358">
        <v>0</v>
      </c>
      <c r="P20" s="482"/>
    </row>
    <row r="21" spans="1:16" s="101" customFormat="1" ht="15.75" customHeight="1">
      <c r="A21" s="252" t="s">
        <v>281</v>
      </c>
      <c r="B21" s="289">
        <v>8065789</v>
      </c>
      <c r="C21" s="290">
        <v>787869</v>
      </c>
      <c r="D21" s="290">
        <f t="shared" si="0"/>
        <v>8488246</v>
      </c>
      <c r="E21" s="290">
        <f t="shared" si="1"/>
        <v>1487669</v>
      </c>
      <c r="F21" s="239">
        <v>1962640</v>
      </c>
      <c r="G21" s="239">
        <v>336301</v>
      </c>
      <c r="H21" s="239">
        <v>2246055</v>
      </c>
      <c r="I21" s="239">
        <v>324216</v>
      </c>
      <c r="J21" s="239">
        <v>1921798</v>
      </c>
      <c r="K21" s="239">
        <v>420244</v>
      </c>
      <c r="L21" s="353">
        <v>2357753</v>
      </c>
      <c r="M21" s="353">
        <v>406908</v>
      </c>
      <c r="N21" s="353">
        <v>1881158</v>
      </c>
      <c r="O21" s="353">
        <v>388492</v>
      </c>
      <c r="P21" s="482"/>
    </row>
    <row r="22" spans="1:16" ht="15.75" customHeight="1">
      <c r="A22" s="252" t="s">
        <v>150</v>
      </c>
      <c r="B22" s="288" t="s">
        <v>315</v>
      </c>
      <c r="C22" s="290">
        <v>53</v>
      </c>
      <c r="D22" s="290">
        <f t="shared" si="0"/>
        <v>30</v>
      </c>
      <c r="E22" s="253">
        <f t="shared" si="1"/>
        <v>0</v>
      </c>
      <c r="F22" s="254">
        <v>0</v>
      </c>
      <c r="G22" s="254">
        <v>0</v>
      </c>
      <c r="H22" s="254">
        <v>0</v>
      </c>
      <c r="I22" s="254">
        <v>0</v>
      </c>
      <c r="J22" s="239">
        <v>2</v>
      </c>
      <c r="K22" s="254">
        <v>0</v>
      </c>
      <c r="L22" s="353">
        <v>28</v>
      </c>
      <c r="M22" s="358">
        <v>0</v>
      </c>
      <c r="N22" s="353">
        <v>44</v>
      </c>
      <c r="O22" s="353">
        <v>2819</v>
      </c>
      <c r="P22" s="482"/>
    </row>
    <row r="23" spans="1:16" ht="15.75" customHeight="1">
      <c r="A23" s="252" t="s">
        <v>151</v>
      </c>
      <c r="B23" s="291">
        <v>195068</v>
      </c>
      <c r="C23" s="292">
        <v>3293</v>
      </c>
      <c r="D23" s="292">
        <f t="shared" si="0"/>
        <v>249289</v>
      </c>
      <c r="E23" s="292">
        <f t="shared" si="1"/>
        <v>4120</v>
      </c>
      <c r="F23" s="239">
        <v>47327</v>
      </c>
      <c r="G23" s="239">
        <v>3933</v>
      </c>
      <c r="H23" s="255">
        <v>43581</v>
      </c>
      <c r="I23" s="254">
        <v>0</v>
      </c>
      <c r="J23" s="239">
        <v>101617</v>
      </c>
      <c r="K23" s="239">
        <v>1</v>
      </c>
      <c r="L23" s="392">
        <v>56764</v>
      </c>
      <c r="M23" s="392">
        <v>186</v>
      </c>
      <c r="N23" s="353">
        <v>78827</v>
      </c>
      <c r="O23" s="358">
        <v>0</v>
      </c>
      <c r="P23" s="482"/>
    </row>
    <row r="24" spans="1:16" ht="15.75" customHeight="1">
      <c r="A24" s="252" t="s">
        <v>44</v>
      </c>
      <c r="B24" s="291">
        <v>77281</v>
      </c>
      <c r="C24" s="292">
        <v>78977</v>
      </c>
      <c r="D24" s="292">
        <f t="shared" si="0"/>
        <v>38981</v>
      </c>
      <c r="E24" s="292">
        <f t="shared" si="1"/>
        <v>38854</v>
      </c>
      <c r="F24" s="239">
        <v>12943</v>
      </c>
      <c r="G24" s="239">
        <v>17069</v>
      </c>
      <c r="H24" s="255">
        <v>5125</v>
      </c>
      <c r="I24" s="255">
        <v>7608</v>
      </c>
      <c r="J24" s="255">
        <v>10210</v>
      </c>
      <c r="K24" s="255">
        <v>5604</v>
      </c>
      <c r="L24" s="392">
        <v>10703</v>
      </c>
      <c r="M24" s="392">
        <v>8573</v>
      </c>
      <c r="N24" s="353">
        <v>13197</v>
      </c>
      <c r="O24" s="353">
        <v>3767</v>
      </c>
      <c r="P24" s="482"/>
    </row>
    <row r="25" spans="1:16" ht="15.75" customHeight="1">
      <c r="A25" s="252" t="s">
        <v>172</v>
      </c>
      <c r="B25" s="290">
        <v>171</v>
      </c>
      <c r="C25" s="290">
        <v>18797</v>
      </c>
      <c r="D25" s="253">
        <f t="shared" si="1"/>
        <v>0</v>
      </c>
      <c r="E25" s="290">
        <f t="shared" si="1"/>
        <v>7218</v>
      </c>
      <c r="F25" s="254">
        <v>0</v>
      </c>
      <c r="G25" s="239">
        <v>389</v>
      </c>
      <c r="H25" s="254">
        <v>0</v>
      </c>
      <c r="I25" s="255">
        <v>384</v>
      </c>
      <c r="J25" s="254">
        <v>0</v>
      </c>
      <c r="K25" s="255">
        <v>5689</v>
      </c>
      <c r="L25" s="358">
        <v>0</v>
      </c>
      <c r="M25" s="392">
        <v>756</v>
      </c>
      <c r="N25" s="358">
        <v>0</v>
      </c>
      <c r="O25" s="353">
        <v>276</v>
      </c>
      <c r="P25" s="482"/>
    </row>
    <row r="26" spans="1:16" ht="15.75" customHeight="1">
      <c r="A26" s="252" t="s">
        <v>282</v>
      </c>
      <c r="B26" s="288" t="s">
        <v>315</v>
      </c>
      <c r="C26" s="290">
        <v>1538</v>
      </c>
      <c r="D26" s="253">
        <f t="shared" si="1"/>
        <v>0</v>
      </c>
      <c r="E26" s="290">
        <f t="shared" si="1"/>
        <v>406</v>
      </c>
      <c r="F26" s="254">
        <v>0</v>
      </c>
      <c r="G26" s="254">
        <v>0</v>
      </c>
      <c r="H26" s="254">
        <v>0</v>
      </c>
      <c r="I26" s="255">
        <v>224</v>
      </c>
      <c r="J26" s="254">
        <v>0</v>
      </c>
      <c r="K26" s="254">
        <v>0</v>
      </c>
      <c r="L26" s="358">
        <v>0</v>
      </c>
      <c r="M26" s="392">
        <v>182</v>
      </c>
      <c r="N26" s="358">
        <v>0</v>
      </c>
      <c r="O26" s="358">
        <v>0</v>
      </c>
      <c r="P26" s="482"/>
    </row>
    <row r="27" spans="1:16" ht="15.75" customHeight="1">
      <c r="A27" s="252" t="s">
        <v>28</v>
      </c>
      <c r="B27" s="291">
        <v>16073</v>
      </c>
      <c r="C27" s="292">
        <v>16813</v>
      </c>
      <c r="D27" s="292">
        <f t="shared" si="0"/>
        <v>1492</v>
      </c>
      <c r="E27" s="292">
        <f t="shared" si="1"/>
        <v>13181</v>
      </c>
      <c r="F27" s="239">
        <v>961</v>
      </c>
      <c r="G27" s="239">
        <v>208</v>
      </c>
      <c r="H27" s="255">
        <v>5</v>
      </c>
      <c r="I27" s="255">
        <v>2574</v>
      </c>
      <c r="J27" s="255">
        <v>8</v>
      </c>
      <c r="K27" s="255">
        <v>9312</v>
      </c>
      <c r="L27" s="392">
        <v>518</v>
      </c>
      <c r="M27" s="392">
        <v>1087</v>
      </c>
      <c r="N27" s="353">
        <v>3917</v>
      </c>
      <c r="O27" s="353">
        <v>5305</v>
      </c>
      <c r="P27" s="482"/>
    </row>
    <row r="28" spans="1:16" ht="15.75" customHeight="1">
      <c r="A28" s="252" t="s">
        <v>283</v>
      </c>
      <c r="B28" s="288" t="s">
        <v>315</v>
      </c>
      <c r="C28" s="290">
        <v>459</v>
      </c>
      <c r="D28" s="253">
        <f t="shared" si="1"/>
        <v>0</v>
      </c>
      <c r="E28" s="290">
        <f t="shared" si="1"/>
        <v>3958</v>
      </c>
      <c r="F28" s="254">
        <v>0</v>
      </c>
      <c r="G28" s="239">
        <v>2575</v>
      </c>
      <c r="H28" s="254">
        <v>0</v>
      </c>
      <c r="I28" s="255">
        <v>775</v>
      </c>
      <c r="J28" s="254">
        <v>0</v>
      </c>
      <c r="K28" s="254">
        <v>0</v>
      </c>
      <c r="L28" s="358">
        <v>0</v>
      </c>
      <c r="M28" s="392">
        <v>608</v>
      </c>
      <c r="N28" s="358">
        <v>0</v>
      </c>
      <c r="O28" s="353">
        <v>3226</v>
      </c>
      <c r="P28" s="482"/>
    </row>
    <row r="29" spans="1:16" ht="15.75" customHeight="1">
      <c r="A29" s="252" t="s">
        <v>152</v>
      </c>
      <c r="B29" s="291">
        <v>254365</v>
      </c>
      <c r="C29" s="292">
        <v>15611</v>
      </c>
      <c r="D29" s="292">
        <f t="shared" si="0"/>
        <v>369472</v>
      </c>
      <c r="E29" s="292">
        <f t="shared" si="1"/>
        <v>30622</v>
      </c>
      <c r="F29" s="239">
        <v>79243</v>
      </c>
      <c r="G29" s="239">
        <v>10180</v>
      </c>
      <c r="H29" s="255">
        <v>66007</v>
      </c>
      <c r="I29" s="255">
        <v>4243</v>
      </c>
      <c r="J29" s="255">
        <v>100474</v>
      </c>
      <c r="K29" s="255">
        <v>4231</v>
      </c>
      <c r="L29" s="392">
        <v>123748</v>
      </c>
      <c r="M29" s="392">
        <v>11968</v>
      </c>
      <c r="N29" s="353">
        <v>124105</v>
      </c>
      <c r="O29" s="353">
        <v>5591</v>
      </c>
      <c r="P29" s="482"/>
    </row>
    <row r="30" spans="1:16" ht="15.75" customHeight="1">
      <c r="A30" s="252" t="s">
        <v>30</v>
      </c>
      <c r="B30" s="293">
        <v>84178</v>
      </c>
      <c r="C30" s="292">
        <v>52548</v>
      </c>
      <c r="D30" s="292">
        <f t="shared" si="0"/>
        <v>89297</v>
      </c>
      <c r="E30" s="292">
        <f t="shared" si="1"/>
        <v>51158</v>
      </c>
      <c r="F30" s="239">
        <v>38291</v>
      </c>
      <c r="G30" s="239">
        <v>10582</v>
      </c>
      <c r="H30" s="255">
        <v>14162</v>
      </c>
      <c r="I30" s="255">
        <v>16538</v>
      </c>
      <c r="J30" s="255">
        <v>18592</v>
      </c>
      <c r="K30" s="255">
        <v>10849</v>
      </c>
      <c r="L30" s="392">
        <v>18252</v>
      </c>
      <c r="M30" s="392">
        <v>13189</v>
      </c>
      <c r="N30" s="353">
        <v>23724</v>
      </c>
      <c r="O30" s="353">
        <v>13490</v>
      </c>
      <c r="P30" s="482"/>
    </row>
    <row r="31" spans="1:16" ht="15.75" customHeight="1">
      <c r="A31" s="256" t="s">
        <v>284</v>
      </c>
      <c r="B31" s="294">
        <f>'Table 12'!B7-SUM('Table 12'!B8:B32,'Table 12(cont''d)'!B8:B30)</f>
        <v>5973</v>
      </c>
      <c r="C31" s="294">
        <f>'Table 12'!C7-SUM('Table 12'!C8:C32,'Table 12(cont''d)'!C8:C30)</f>
        <v>25999</v>
      </c>
      <c r="D31" s="294">
        <f>'Table 12'!D7-SUM('Table 12'!D8:D32,'Table 12(cont''d)'!D8:D30)</f>
        <v>24484</v>
      </c>
      <c r="E31" s="294">
        <f>'Table 12'!E7-SUM('Table 12'!E8:E32,'Table 12(cont''d)'!E8:E30)</f>
        <v>97436</v>
      </c>
      <c r="F31" s="294">
        <f>'Table 12'!F7-SUM('Table 12'!F8:F32,'Table 12(cont''d)'!F8:F30)</f>
        <v>1338</v>
      </c>
      <c r="G31" s="294">
        <f>'Table 12'!G7-SUM('Table 12'!G8:G32,'Table 12(cont''d)'!G8:G30)</f>
        <v>6549</v>
      </c>
      <c r="H31" s="294">
        <f>'Table 12'!H7-SUM('Table 12'!H8:H32,'Table 12(cont''d)'!H8:H30)</f>
        <v>19299</v>
      </c>
      <c r="I31" s="294">
        <f>'Table 12'!I7-SUM('Table 12'!I8:I32,'Table 12(cont''d)'!I8:I30)</f>
        <v>5522</v>
      </c>
      <c r="J31" s="294">
        <f>'Table 12'!J7-SUM('Table 12'!J8:J32,'Table 12(cont''d)'!J8:J30)</f>
        <v>1154</v>
      </c>
      <c r="K31" s="294">
        <f>'Table 12'!K7-SUM('Table 12'!K8:K32,'Table 12(cont''d)'!K8:K30)</f>
        <v>7521</v>
      </c>
      <c r="L31" s="393">
        <f>'Table 12'!L7-SUM('Table 12'!L8:L32,'Table 12(cont''d)'!L8:L30)</f>
        <v>2693</v>
      </c>
      <c r="M31" s="393">
        <f>'Table 12'!M7-SUM('Table 12'!M8:M32,'Table 12(cont''d)'!M8:M30)</f>
        <v>77844</v>
      </c>
      <c r="N31" s="393">
        <f>'Table 12'!N7-SUM('Table 12'!N8:N32,'Table 12(cont''d)'!N8:N30)</f>
        <v>2898</v>
      </c>
      <c r="O31" s="393">
        <f>'Table 12'!O7-SUM('Table 12'!O8:O32,'Table 12(cont''d)'!O8:O30)</f>
        <v>46959</v>
      </c>
      <c r="P31" s="482"/>
    </row>
    <row r="32" spans="1:16" ht="12" customHeight="1">
      <c r="A32" s="309"/>
      <c r="B32" s="310"/>
      <c r="C32" s="310"/>
      <c r="D32" s="310"/>
      <c r="E32" s="310"/>
      <c r="F32" s="311"/>
      <c r="G32" s="311"/>
      <c r="H32" s="311"/>
      <c r="I32" s="311"/>
      <c r="J32" s="311"/>
      <c r="K32" s="311"/>
      <c r="L32" s="312"/>
      <c r="M32" s="312"/>
      <c r="N32" s="312"/>
      <c r="O32" s="312"/>
      <c r="P32" s="482"/>
    </row>
    <row r="33" spans="1:16" ht="16.5" customHeight="1">
      <c r="A33" s="349" t="s">
        <v>370</v>
      </c>
      <c r="B33" s="349"/>
      <c r="C33"/>
      <c r="D33" s="92" t="s">
        <v>371</v>
      </c>
      <c r="E33"/>
      <c r="F33" s="258"/>
      <c r="G33" s="258"/>
      <c r="H33" s="259"/>
      <c r="I33" s="259"/>
      <c r="J33" s="259"/>
      <c r="K33" s="259"/>
      <c r="L33" s="259"/>
      <c r="M33" s="259"/>
      <c r="N33" s="259"/>
      <c r="O33" s="259"/>
      <c r="P33" s="482"/>
    </row>
    <row r="34" spans="1:16" ht="15" customHeight="1">
      <c r="A34" s="81"/>
      <c r="P34" s="182"/>
    </row>
    <row r="35" spans="1:16" ht="15" customHeight="1">
      <c r="A35" s="89"/>
      <c r="P35" s="182"/>
    </row>
    <row r="36" ht="18.75" customHeight="1">
      <c r="P36" s="182"/>
    </row>
    <row r="37" ht="18.75" customHeight="1"/>
    <row r="38" ht="18.75" customHeight="1"/>
    <row r="39" ht="18.75" customHeight="1"/>
    <row r="40" ht="3" customHeight="1"/>
  </sheetData>
  <mergeCells count="12">
    <mergeCell ref="P1:P33"/>
    <mergeCell ref="A1:M1"/>
    <mergeCell ref="B5:C6"/>
    <mergeCell ref="H6:I6"/>
    <mergeCell ref="F5:M5"/>
    <mergeCell ref="L6:M6"/>
    <mergeCell ref="F6:G6"/>
    <mergeCell ref="A5:A7"/>
    <mergeCell ref="J6:K6"/>
    <mergeCell ref="D5:E6"/>
    <mergeCell ref="N5:O5"/>
    <mergeCell ref="N6:O6"/>
  </mergeCells>
  <printOptions horizontalCentered="1"/>
  <pageMargins left="0.25" right="0.14" top="0.68" bottom="0" header="0.34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85" zoomScaleNormal="85" workbookViewId="0" topLeftCell="A10">
      <selection activeCell="G9" sqref="G9"/>
    </sheetView>
  </sheetViews>
  <sheetFormatPr defaultColWidth="9.140625" defaultRowHeight="12.75"/>
  <cols>
    <col min="1" max="1" width="5.7109375" style="18" customWidth="1"/>
    <col min="2" max="2" width="38.421875" style="18" customWidth="1"/>
    <col min="3" max="4" width="11.7109375" style="18" customWidth="1"/>
    <col min="5" max="9" width="11.7109375" style="143" customWidth="1"/>
    <col min="10" max="10" width="4.140625" style="18" customWidth="1"/>
    <col min="11" max="11" width="13.7109375" style="18" customWidth="1"/>
    <col min="12" max="16384" width="8.8515625" style="18" customWidth="1"/>
  </cols>
  <sheetData>
    <row r="1" spans="1:10" ht="18" customHeight="1">
      <c r="A1" s="466" t="s">
        <v>264</v>
      </c>
      <c r="B1" s="466"/>
      <c r="C1" s="466"/>
      <c r="D1" s="466"/>
      <c r="E1" s="466"/>
      <c r="F1" s="466"/>
      <c r="G1" s="466"/>
      <c r="H1" s="466"/>
      <c r="I1" s="397"/>
      <c r="J1" s="459" t="s">
        <v>306</v>
      </c>
    </row>
    <row r="2" ht="12.75">
      <c r="J2" s="460"/>
    </row>
    <row r="3" spans="1:10" ht="22.5" customHeight="1">
      <c r="A3" s="342" t="s">
        <v>331</v>
      </c>
      <c r="B3" s="342"/>
      <c r="C3" s="342"/>
      <c r="D3" s="342"/>
      <c r="J3" s="460"/>
    </row>
    <row r="4" ht="21.75" customHeight="1">
      <c r="J4" s="460"/>
    </row>
    <row r="5" spans="1:10" ht="24.75" customHeight="1">
      <c r="A5" s="113"/>
      <c r="B5" s="114"/>
      <c r="C5" s="461">
        <v>2005</v>
      </c>
      <c r="D5" s="461" t="s">
        <v>353</v>
      </c>
      <c r="E5" s="463" t="s">
        <v>353</v>
      </c>
      <c r="F5" s="464"/>
      <c r="G5" s="464"/>
      <c r="H5" s="465"/>
      <c r="I5" s="399" t="s">
        <v>354</v>
      </c>
      <c r="J5" s="460"/>
    </row>
    <row r="6" spans="1:10" ht="24.75" customHeight="1">
      <c r="A6" s="115"/>
      <c r="B6" s="116"/>
      <c r="C6" s="462"/>
      <c r="D6" s="462"/>
      <c r="E6" s="136" t="s">
        <v>0</v>
      </c>
      <c r="F6" s="158" t="s">
        <v>1</v>
      </c>
      <c r="G6" s="158" t="s">
        <v>2</v>
      </c>
      <c r="H6" s="119" t="s">
        <v>3</v>
      </c>
      <c r="I6" s="136" t="s">
        <v>0</v>
      </c>
      <c r="J6" s="460"/>
    </row>
    <row r="7" spans="1:10" ht="24.75" customHeight="1">
      <c r="A7" s="115"/>
      <c r="B7" s="130" t="s">
        <v>265</v>
      </c>
      <c r="C7" s="314"/>
      <c r="D7" s="130"/>
      <c r="E7" s="192"/>
      <c r="F7" s="192"/>
      <c r="G7" s="192"/>
      <c r="H7" s="192"/>
      <c r="I7" s="137"/>
      <c r="J7" s="460"/>
    </row>
    <row r="8" spans="1:10" ht="24.75" customHeight="1">
      <c r="A8" s="115"/>
      <c r="B8" s="129"/>
      <c r="C8" s="111"/>
      <c r="D8" s="129"/>
      <c r="E8" s="137"/>
      <c r="F8" s="137"/>
      <c r="G8" s="137"/>
      <c r="H8" s="137"/>
      <c r="I8" s="137"/>
      <c r="J8" s="460"/>
    </row>
    <row r="9" spans="1:10" ht="24.75" customHeight="1">
      <c r="A9" s="115"/>
      <c r="B9" s="129" t="s">
        <v>293</v>
      </c>
      <c r="C9" s="263">
        <v>11981</v>
      </c>
      <c r="D9" s="261">
        <f>SUM(E9:H9)</f>
        <v>14101</v>
      </c>
      <c r="E9" s="263">
        <v>3481</v>
      </c>
      <c r="F9" s="263">
        <v>3985</v>
      </c>
      <c r="G9" s="263">
        <v>2978</v>
      </c>
      <c r="H9" s="263">
        <v>3657</v>
      </c>
      <c r="I9" s="263">
        <v>1523</v>
      </c>
      <c r="J9" s="460"/>
    </row>
    <row r="10" spans="1:11" ht="24.75" customHeight="1">
      <c r="A10" s="115"/>
      <c r="B10" s="129"/>
      <c r="C10" s="111"/>
      <c r="E10" s="263"/>
      <c r="F10" s="263"/>
      <c r="G10" s="263"/>
      <c r="H10" s="263"/>
      <c r="I10" s="263"/>
      <c r="J10" s="460"/>
      <c r="K10" s="296"/>
    </row>
    <row r="11" spans="1:10" ht="24.75" customHeight="1">
      <c r="A11" s="115"/>
      <c r="B11" s="129" t="s">
        <v>266</v>
      </c>
      <c r="C11" s="263">
        <v>75778</v>
      </c>
      <c r="D11" s="261">
        <f>SUM(E11:H11)</f>
        <v>89966</v>
      </c>
      <c r="E11" s="263">
        <f>9545+8066</f>
        <v>17611</v>
      </c>
      <c r="F11" s="263">
        <v>20265</v>
      </c>
      <c r="G11" s="295">
        <v>29979</v>
      </c>
      <c r="H11" s="263">
        <v>22111</v>
      </c>
      <c r="I11" s="263">
        <v>17737</v>
      </c>
      <c r="J11" s="460"/>
    </row>
    <row r="12" spans="1:10" ht="24.75" customHeight="1">
      <c r="A12" s="115"/>
      <c r="B12" s="129"/>
      <c r="C12" s="111"/>
      <c r="D12" s="115"/>
      <c r="E12" s="263"/>
      <c r="F12" s="263"/>
      <c r="G12" s="263"/>
      <c r="H12" s="263"/>
      <c r="I12" s="263"/>
      <c r="J12" s="460"/>
    </row>
    <row r="13" spans="1:10" ht="24.75" customHeight="1">
      <c r="A13" s="115"/>
      <c r="B13" s="129"/>
      <c r="C13" s="127"/>
      <c r="D13" s="262"/>
      <c r="E13" s="265"/>
      <c r="F13" s="265"/>
      <c r="G13" s="265"/>
      <c r="H13" s="265"/>
      <c r="I13" s="265"/>
      <c r="J13" s="460"/>
    </row>
    <row r="14" spans="1:10" ht="24.75" customHeight="1">
      <c r="A14" s="115"/>
      <c r="B14" s="129"/>
      <c r="C14" s="212"/>
      <c r="D14" s="308"/>
      <c r="E14" s="266"/>
      <c r="F14" s="266"/>
      <c r="G14" s="263"/>
      <c r="H14" s="263"/>
      <c r="I14" s="263"/>
      <c r="J14" s="460"/>
    </row>
    <row r="15" spans="1:11" ht="24.75" customHeight="1">
      <c r="A15" s="115"/>
      <c r="B15" s="130" t="s">
        <v>287</v>
      </c>
      <c r="C15" s="131"/>
      <c r="D15" s="131"/>
      <c r="E15" s="263"/>
      <c r="F15" s="263"/>
      <c r="G15" s="263"/>
      <c r="H15" s="263"/>
      <c r="I15" s="263"/>
      <c r="J15" s="460"/>
      <c r="K15" s="181"/>
    </row>
    <row r="16" spans="1:10" ht="24.75" customHeight="1">
      <c r="A16" s="115"/>
      <c r="B16" s="129"/>
      <c r="C16" s="111"/>
      <c r="D16" s="116"/>
      <c r="E16" s="263"/>
      <c r="F16" s="263"/>
      <c r="G16" s="263"/>
      <c r="H16" s="263"/>
      <c r="I16" s="263"/>
      <c r="J16" s="460"/>
    </row>
    <row r="17" spans="1:10" ht="24.75" customHeight="1">
      <c r="A17" s="115"/>
      <c r="B17" s="129" t="s">
        <v>294</v>
      </c>
      <c r="C17" s="263">
        <v>14398</v>
      </c>
      <c r="D17" s="261">
        <f>SUM(E17:H17)</f>
        <v>17413</v>
      </c>
      <c r="E17" s="263">
        <v>4172</v>
      </c>
      <c r="F17" s="263">
        <v>4855</v>
      </c>
      <c r="G17" s="263">
        <v>3511</v>
      </c>
      <c r="H17" s="263">
        <v>4875</v>
      </c>
      <c r="I17" s="263">
        <v>2562</v>
      </c>
      <c r="J17" s="460"/>
    </row>
    <row r="18" spans="1:10" ht="24.75" customHeight="1">
      <c r="A18" s="115"/>
      <c r="B18" s="129"/>
      <c r="C18" s="213"/>
      <c r="D18" s="120"/>
      <c r="E18" s="263"/>
      <c r="F18" s="263"/>
      <c r="G18" s="263"/>
      <c r="H18" s="263"/>
      <c r="I18" s="263"/>
      <c r="J18" s="460"/>
    </row>
    <row r="19" spans="1:10" ht="24.75" customHeight="1">
      <c r="A19" s="115"/>
      <c r="B19" s="129" t="s">
        <v>266</v>
      </c>
      <c r="C19" s="263">
        <v>85740</v>
      </c>
      <c r="D19" s="261">
        <f>SUM(E19:H19)</f>
        <v>91576</v>
      </c>
      <c r="E19" s="263">
        <f>11826+6142</f>
        <v>17968</v>
      </c>
      <c r="F19" s="263">
        <v>18344</v>
      </c>
      <c r="G19" s="263">
        <f>14711+8215</f>
        <v>22926</v>
      </c>
      <c r="H19" s="263">
        <v>32338</v>
      </c>
      <c r="I19" s="263">
        <v>18964</v>
      </c>
      <c r="J19" s="460"/>
    </row>
    <row r="20" spans="1:10" ht="18" customHeight="1">
      <c r="A20" s="117"/>
      <c r="B20" s="144"/>
      <c r="C20" s="112"/>
      <c r="D20" s="118"/>
      <c r="E20" s="193"/>
      <c r="F20" s="193"/>
      <c r="G20" s="193"/>
      <c r="H20" s="159"/>
      <c r="I20" s="159"/>
      <c r="J20" s="460"/>
    </row>
    <row r="21" spans="1:10" ht="18.75" customHeight="1">
      <c r="A21" s="344" t="s">
        <v>378</v>
      </c>
      <c r="B21" s="344"/>
      <c r="C21" s="467"/>
      <c r="D21" s="468"/>
      <c r="E21" s="345"/>
      <c r="F21" s="345"/>
      <c r="G21" s="345"/>
      <c r="H21" s="181"/>
      <c r="I21" s="181"/>
      <c r="J21" s="460"/>
    </row>
    <row r="22" spans="1:10" ht="12.75">
      <c r="A22" s="18" t="s">
        <v>379</v>
      </c>
      <c r="J22" s="460"/>
    </row>
    <row r="28" ht="12" customHeight="1"/>
  </sheetData>
  <mergeCells count="6">
    <mergeCell ref="J1:J22"/>
    <mergeCell ref="C5:C6"/>
    <mergeCell ref="E5:H5"/>
    <mergeCell ref="A1:H1"/>
    <mergeCell ref="D5:D6"/>
    <mergeCell ref="C21:D21"/>
  </mergeCells>
  <printOptions/>
  <pageMargins left="0.93" right="0.25" top="0.46" bottom="0.37" header="0.33" footer="0.2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2" sqref="A2"/>
    </sheetView>
  </sheetViews>
  <sheetFormatPr defaultColWidth="9.140625" defaultRowHeight="12.75"/>
  <cols>
    <col min="1" max="1" width="14.57421875" style="317" customWidth="1"/>
    <col min="2" max="2" width="9.140625" style="317" customWidth="1"/>
    <col min="3" max="3" width="10.00390625" style="317" customWidth="1"/>
    <col min="4" max="4" width="9.7109375" style="317" customWidth="1"/>
    <col min="5" max="5" width="9.57421875" style="317" customWidth="1"/>
    <col min="6" max="6" width="8.57421875" style="317" customWidth="1"/>
    <col min="7" max="7" width="8.28125" style="317" customWidth="1"/>
    <col min="8" max="8" width="8.421875" style="317" customWidth="1"/>
    <col min="9" max="9" width="8.28125" style="317" customWidth="1"/>
    <col min="10" max="10" width="8.8515625" style="317" customWidth="1"/>
    <col min="11" max="11" width="8.7109375" style="317" customWidth="1"/>
    <col min="12" max="12" width="8.28125" style="317" customWidth="1"/>
    <col min="13" max="14" width="8.421875" style="317" customWidth="1"/>
    <col min="15" max="15" width="9.28125" style="317" customWidth="1"/>
    <col min="16" max="16" width="3.28125" style="317" customWidth="1"/>
    <col min="17" max="17" width="8.00390625" style="317" customWidth="1"/>
    <col min="18" max="16384" width="9.140625" style="317" customWidth="1"/>
  </cols>
  <sheetData>
    <row r="1" spans="1:16" ht="17.25" customHeight="1">
      <c r="A1" s="76" t="s">
        <v>391</v>
      </c>
      <c r="B1" s="74"/>
      <c r="C1" s="74"/>
      <c r="D1" s="74"/>
      <c r="E1" s="74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482" t="s">
        <v>325</v>
      </c>
    </row>
    <row r="2" spans="1:16" ht="4.5" customHeight="1">
      <c r="A2" s="76"/>
      <c r="B2" s="74"/>
      <c r="C2" s="74"/>
      <c r="D2" s="74"/>
      <c r="E2" s="74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482"/>
    </row>
    <row r="3" spans="1:16" ht="12.75" customHeight="1">
      <c r="A3" s="74"/>
      <c r="B3" s="74"/>
      <c r="C3" s="74"/>
      <c r="D3" s="74"/>
      <c r="E3" s="74"/>
      <c r="F3" s="79"/>
      <c r="G3" s="79"/>
      <c r="H3" s="79"/>
      <c r="I3" s="79"/>
      <c r="J3" s="79"/>
      <c r="K3" s="79"/>
      <c r="L3" s="79"/>
      <c r="M3" s="79"/>
      <c r="N3" s="79"/>
      <c r="O3" s="79" t="s">
        <v>248</v>
      </c>
      <c r="P3" s="482"/>
    </row>
    <row r="4" spans="1:16" ht="3" customHeight="1">
      <c r="A4" s="74"/>
      <c r="B4" s="74"/>
      <c r="C4" s="74"/>
      <c r="D4" s="74"/>
      <c r="E4" s="74"/>
      <c r="F4" s="79"/>
      <c r="G4" s="79"/>
      <c r="H4" s="79"/>
      <c r="I4" s="79"/>
      <c r="J4" s="79"/>
      <c r="K4" s="79"/>
      <c r="L4" s="79"/>
      <c r="M4" s="79"/>
      <c r="N4" s="79"/>
      <c r="O4" s="79"/>
      <c r="P4" s="482"/>
    </row>
    <row r="5" spans="1:16" ht="3" customHeight="1">
      <c r="A5" s="74"/>
      <c r="B5" s="74"/>
      <c r="C5" s="74"/>
      <c r="D5" s="74"/>
      <c r="E5" s="74"/>
      <c r="F5" s="79"/>
      <c r="G5" s="79"/>
      <c r="H5" s="79"/>
      <c r="I5" s="79"/>
      <c r="J5" s="79"/>
      <c r="K5" s="79"/>
      <c r="L5" s="79"/>
      <c r="M5" s="79"/>
      <c r="N5" s="79"/>
      <c r="O5" s="79"/>
      <c r="P5" s="482"/>
    </row>
    <row r="6" spans="1:16" s="318" customFormat="1" ht="17.25" customHeight="1">
      <c r="A6" s="511" t="s">
        <v>140</v>
      </c>
      <c r="B6" s="495">
        <v>2005</v>
      </c>
      <c r="C6" s="496"/>
      <c r="D6" s="495" t="s">
        <v>366</v>
      </c>
      <c r="E6" s="496"/>
      <c r="F6" s="508" t="s">
        <v>366</v>
      </c>
      <c r="G6" s="509"/>
      <c r="H6" s="509"/>
      <c r="I6" s="509"/>
      <c r="J6" s="509"/>
      <c r="K6" s="509"/>
      <c r="L6" s="509"/>
      <c r="M6" s="510"/>
      <c r="N6" s="508" t="s">
        <v>372</v>
      </c>
      <c r="O6" s="510"/>
      <c r="P6" s="482"/>
    </row>
    <row r="7" spans="1:16" s="318" customFormat="1" ht="15" customHeight="1">
      <c r="A7" s="512"/>
      <c r="B7" s="497"/>
      <c r="C7" s="498"/>
      <c r="D7" s="497"/>
      <c r="E7" s="498"/>
      <c r="F7" s="507" t="s">
        <v>0</v>
      </c>
      <c r="G7" s="507"/>
      <c r="H7" s="493" t="s">
        <v>1</v>
      </c>
      <c r="I7" s="494"/>
      <c r="J7" s="493" t="s">
        <v>2</v>
      </c>
      <c r="K7" s="494"/>
      <c r="L7" s="493" t="s">
        <v>3</v>
      </c>
      <c r="M7" s="494"/>
      <c r="N7" s="507" t="s">
        <v>0</v>
      </c>
      <c r="O7" s="507"/>
      <c r="P7" s="482"/>
    </row>
    <row r="8" spans="1:16" ht="33.75" customHeight="1">
      <c r="A8" s="513"/>
      <c r="B8" s="77" t="s">
        <v>319</v>
      </c>
      <c r="C8" s="77" t="s">
        <v>373</v>
      </c>
      <c r="D8" s="77" t="s">
        <v>319</v>
      </c>
      <c r="E8" s="77" t="s">
        <v>373</v>
      </c>
      <c r="F8" s="77" t="s">
        <v>319</v>
      </c>
      <c r="G8" s="77" t="s">
        <v>373</v>
      </c>
      <c r="H8" s="77" t="s">
        <v>319</v>
      </c>
      <c r="I8" s="77" t="s">
        <v>373</v>
      </c>
      <c r="J8" s="77" t="s">
        <v>319</v>
      </c>
      <c r="K8" s="77" t="s">
        <v>373</v>
      </c>
      <c r="L8" s="77" t="s">
        <v>319</v>
      </c>
      <c r="M8" s="77" t="s">
        <v>373</v>
      </c>
      <c r="N8" s="77" t="s">
        <v>319</v>
      </c>
      <c r="O8" s="77" t="s">
        <v>373</v>
      </c>
      <c r="P8" s="482"/>
    </row>
    <row r="9" spans="1:16" s="318" customFormat="1" ht="16.5" customHeight="1">
      <c r="A9" s="371" t="s">
        <v>128</v>
      </c>
      <c r="B9" s="264">
        <f>SUM(B10:B29)</f>
        <v>2196928</v>
      </c>
      <c r="C9" s="264">
        <f>SUM(C10:C29)</f>
        <v>4280206</v>
      </c>
      <c r="D9" s="264">
        <f>F9+H9+J9+L9</f>
        <v>3540152</v>
      </c>
      <c r="E9" s="264">
        <f>G9+I9+K9+M9</f>
        <v>4274888</v>
      </c>
      <c r="F9" s="372">
        <f aca="true" t="shared" si="0" ref="F9:O9">SUM(F10:F29)</f>
        <v>721766</v>
      </c>
      <c r="G9" s="372">
        <f t="shared" si="0"/>
        <v>955922</v>
      </c>
      <c r="H9" s="372">
        <f t="shared" si="0"/>
        <v>783582</v>
      </c>
      <c r="I9" s="372">
        <f t="shared" si="0"/>
        <v>1083506</v>
      </c>
      <c r="J9" s="372">
        <f t="shared" si="0"/>
        <v>1079337</v>
      </c>
      <c r="K9" s="372">
        <f t="shared" si="0"/>
        <v>1022896</v>
      </c>
      <c r="L9" s="372">
        <f t="shared" si="0"/>
        <v>955467</v>
      </c>
      <c r="M9" s="372">
        <f t="shared" si="0"/>
        <v>1212564</v>
      </c>
      <c r="N9" s="372">
        <f t="shared" si="0"/>
        <v>977315</v>
      </c>
      <c r="O9" s="405">
        <f t="shared" si="0"/>
        <v>1161076</v>
      </c>
      <c r="P9" s="482"/>
    </row>
    <row r="10" spans="1:16" s="318" customFormat="1" ht="16.5" customHeight="1">
      <c r="A10" s="373" t="s">
        <v>142</v>
      </c>
      <c r="B10" s="368" t="s">
        <v>316</v>
      </c>
      <c r="C10" s="369">
        <v>1490</v>
      </c>
      <c r="D10" s="369">
        <f aca="true" t="shared" si="1" ref="D10:D29">F10+H10+J10+L10</f>
        <v>11</v>
      </c>
      <c r="E10" s="369">
        <f aca="true" t="shared" si="2" ref="E10:E29">G10+I10+K10+M10</f>
        <v>90765</v>
      </c>
      <c r="F10" s="374">
        <v>0</v>
      </c>
      <c r="G10" s="394">
        <v>2247</v>
      </c>
      <c r="H10" s="394">
        <v>11</v>
      </c>
      <c r="I10" s="394">
        <v>5115</v>
      </c>
      <c r="J10" s="374">
        <v>0</v>
      </c>
      <c r="K10" s="394">
        <v>6080</v>
      </c>
      <c r="L10" s="375">
        <v>0</v>
      </c>
      <c r="M10" s="394">
        <v>77323</v>
      </c>
      <c r="N10" s="375">
        <v>0</v>
      </c>
      <c r="O10" s="406">
        <v>46221</v>
      </c>
      <c r="P10" s="482"/>
    </row>
    <row r="11" spans="1:16" s="318" customFormat="1" ht="16.5" customHeight="1">
      <c r="A11" s="373" t="s">
        <v>143</v>
      </c>
      <c r="B11" s="368" t="s">
        <v>316</v>
      </c>
      <c r="C11" s="282">
        <v>11325</v>
      </c>
      <c r="D11" s="374">
        <v>0</v>
      </c>
      <c r="E11" s="282">
        <f t="shared" si="2"/>
        <v>5809</v>
      </c>
      <c r="F11" s="374">
        <v>0</v>
      </c>
      <c r="G11" s="374">
        <v>0</v>
      </c>
      <c r="H11" s="374">
        <v>0</v>
      </c>
      <c r="I11" s="394">
        <v>789</v>
      </c>
      <c r="J11" s="374">
        <v>0</v>
      </c>
      <c r="K11" s="394">
        <v>1710</v>
      </c>
      <c r="L11" s="375">
        <v>0</v>
      </c>
      <c r="M11" s="394">
        <v>3310</v>
      </c>
      <c r="N11" s="375">
        <v>0</v>
      </c>
      <c r="O11" s="406">
        <v>1664</v>
      </c>
      <c r="P11" s="482"/>
    </row>
    <row r="12" spans="1:16" s="318" customFormat="1" ht="16.5" customHeight="1">
      <c r="A12" s="373" t="s">
        <v>144</v>
      </c>
      <c r="B12" s="282">
        <v>303</v>
      </c>
      <c r="C12" s="282">
        <v>110468</v>
      </c>
      <c r="D12" s="282">
        <f t="shared" si="1"/>
        <v>475</v>
      </c>
      <c r="E12" s="282">
        <f t="shared" si="2"/>
        <v>135400</v>
      </c>
      <c r="F12" s="394">
        <v>20</v>
      </c>
      <c r="G12" s="394">
        <v>25624</v>
      </c>
      <c r="H12" s="394">
        <v>18</v>
      </c>
      <c r="I12" s="394">
        <v>27033</v>
      </c>
      <c r="J12" s="394">
        <v>119</v>
      </c>
      <c r="K12" s="394">
        <v>39582</v>
      </c>
      <c r="L12" s="394">
        <v>318</v>
      </c>
      <c r="M12" s="394">
        <v>43161</v>
      </c>
      <c r="N12" s="394">
        <v>86</v>
      </c>
      <c r="O12" s="406">
        <v>44165</v>
      </c>
      <c r="P12" s="482"/>
    </row>
    <row r="13" spans="1:16" s="318" customFormat="1" ht="16.5" customHeight="1">
      <c r="A13" s="373" t="s">
        <v>162</v>
      </c>
      <c r="B13" s="282">
        <v>1939</v>
      </c>
      <c r="C13" s="369">
        <v>5955</v>
      </c>
      <c r="D13" s="374">
        <v>0</v>
      </c>
      <c r="E13" s="369">
        <f t="shared" si="2"/>
        <v>7</v>
      </c>
      <c r="F13" s="374">
        <v>0</v>
      </c>
      <c r="G13" s="374">
        <v>0</v>
      </c>
      <c r="H13" s="374">
        <v>0</v>
      </c>
      <c r="I13" s="394">
        <v>5</v>
      </c>
      <c r="J13" s="374">
        <v>0</v>
      </c>
      <c r="K13" s="374">
        <v>0</v>
      </c>
      <c r="L13" s="375">
        <v>0</v>
      </c>
      <c r="M13" s="394">
        <v>2</v>
      </c>
      <c r="N13" s="375">
        <v>0</v>
      </c>
      <c r="O13" s="375">
        <v>0</v>
      </c>
      <c r="P13" s="482"/>
    </row>
    <row r="14" spans="1:16" ht="16.5" customHeight="1">
      <c r="A14" s="373" t="s">
        <v>155</v>
      </c>
      <c r="B14" s="282">
        <v>196</v>
      </c>
      <c r="C14" s="374">
        <v>0</v>
      </c>
      <c r="D14" s="374">
        <v>0</v>
      </c>
      <c r="E14" s="369">
        <f t="shared" si="2"/>
        <v>152</v>
      </c>
      <c r="F14" s="374">
        <v>0</v>
      </c>
      <c r="G14" s="374">
        <v>0</v>
      </c>
      <c r="H14" s="374">
        <v>0</v>
      </c>
      <c r="I14" s="374">
        <v>0</v>
      </c>
      <c r="J14" s="374">
        <v>0</v>
      </c>
      <c r="K14" s="394">
        <v>152</v>
      </c>
      <c r="L14" s="375">
        <v>0</v>
      </c>
      <c r="M14" s="375">
        <v>0</v>
      </c>
      <c r="N14" s="375">
        <v>0</v>
      </c>
      <c r="O14" s="375">
        <v>0</v>
      </c>
      <c r="P14" s="482"/>
    </row>
    <row r="15" spans="1:16" s="318" customFormat="1" ht="16.5" customHeight="1">
      <c r="A15" s="373" t="s">
        <v>175</v>
      </c>
      <c r="B15" s="369">
        <v>629971</v>
      </c>
      <c r="C15" s="282">
        <v>2591</v>
      </c>
      <c r="D15" s="282">
        <f t="shared" si="1"/>
        <v>885933</v>
      </c>
      <c r="E15" s="282">
        <f t="shared" si="2"/>
        <v>3926</v>
      </c>
      <c r="F15" s="282">
        <v>121282</v>
      </c>
      <c r="G15" s="282">
        <v>27</v>
      </c>
      <c r="H15" s="282">
        <v>243101</v>
      </c>
      <c r="I15" s="282">
        <v>20</v>
      </c>
      <c r="J15" s="282">
        <v>266510</v>
      </c>
      <c r="K15" s="282">
        <v>3071</v>
      </c>
      <c r="L15" s="394">
        <v>255040</v>
      </c>
      <c r="M15" s="394">
        <v>808</v>
      </c>
      <c r="N15" s="394">
        <v>351054</v>
      </c>
      <c r="O15" s="406">
        <v>722</v>
      </c>
      <c r="P15" s="482"/>
    </row>
    <row r="16" spans="1:16" s="318" customFormat="1" ht="16.5" customHeight="1">
      <c r="A16" s="373" t="s">
        <v>256</v>
      </c>
      <c r="B16" s="374">
        <v>0</v>
      </c>
      <c r="C16" s="374">
        <v>0</v>
      </c>
      <c r="D16" s="374">
        <f t="shared" si="1"/>
        <v>0</v>
      </c>
      <c r="E16" s="282">
        <f t="shared" si="2"/>
        <v>3608</v>
      </c>
      <c r="F16" s="374">
        <v>0</v>
      </c>
      <c r="G16" s="282">
        <v>3572</v>
      </c>
      <c r="H16" s="374">
        <v>0</v>
      </c>
      <c r="I16" s="374">
        <v>0</v>
      </c>
      <c r="J16" s="374">
        <v>0</v>
      </c>
      <c r="K16" s="374">
        <v>0</v>
      </c>
      <c r="L16" s="375">
        <v>0</v>
      </c>
      <c r="M16" s="394">
        <v>36</v>
      </c>
      <c r="N16" s="375">
        <v>0</v>
      </c>
      <c r="O16" s="394">
        <v>41</v>
      </c>
      <c r="P16" s="482"/>
    </row>
    <row r="17" spans="1:16" s="318" customFormat="1" ht="16.5" customHeight="1">
      <c r="A17" s="373" t="s">
        <v>145</v>
      </c>
      <c r="B17" s="282">
        <v>1912</v>
      </c>
      <c r="C17" s="369">
        <v>23483</v>
      </c>
      <c r="D17" s="369">
        <f t="shared" si="1"/>
        <v>2423</v>
      </c>
      <c r="E17" s="369">
        <f t="shared" si="2"/>
        <v>16816</v>
      </c>
      <c r="F17" s="394">
        <v>895</v>
      </c>
      <c r="G17" s="394">
        <v>14828</v>
      </c>
      <c r="H17" s="394">
        <v>4</v>
      </c>
      <c r="I17" s="394">
        <v>1509</v>
      </c>
      <c r="J17" s="394">
        <v>321</v>
      </c>
      <c r="K17" s="394">
        <v>284</v>
      </c>
      <c r="L17" s="394">
        <v>1203</v>
      </c>
      <c r="M17" s="394">
        <v>195</v>
      </c>
      <c r="N17" s="394">
        <v>3782</v>
      </c>
      <c r="O17" s="406">
        <v>197</v>
      </c>
      <c r="P17" s="482"/>
    </row>
    <row r="18" spans="1:16" s="318" customFormat="1" ht="16.5" customHeight="1">
      <c r="A18" s="376" t="s">
        <v>24</v>
      </c>
      <c r="B18" s="282">
        <v>283154</v>
      </c>
      <c r="C18" s="282">
        <v>207080</v>
      </c>
      <c r="D18" s="282">
        <f t="shared" si="1"/>
        <v>420305</v>
      </c>
      <c r="E18" s="282">
        <f t="shared" si="2"/>
        <v>138209</v>
      </c>
      <c r="F18" s="394">
        <v>73740</v>
      </c>
      <c r="G18" s="394">
        <v>45580</v>
      </c>
      <c r="H18" s="394">
        <v>135223</v>
      </c>
      <c r="I18" s="394">
        <v>17268</v>
      </c>
      <c r="J18" s="394">
        <v>130238</v>
      </c>
      <c r="K18" s="394">
        <v>32275</v>
      </c>
      <c r="L18" s="394">
        <v>81104</v>
      </c>
      <c r="M18" s="394">
        <v>43086</v>
      </c>
      <c r="N18" s="394">
        <v>47061</v>
      </c>
      <c r="O18" s="406">
        <v>53665</v>
      </c>
      <c r="P18" s="482"/>
    </row>
    <row r="19" spans="1:16" ht="16.5" customHeight="1">
      <c r="A19" s="376" t="s">
        <v>320</v>
      </c>
      <c r="B19" s="282">
        <v>347</v>
      </c>
      <c r="C19" s="374">
        <v>0</v>
      </c>
      <c r="D19" s="374">
        <f t="shared" si="1"/>
        <v>0</v>
      </c>
      <c r="E19" s="374">
        <f t="shared" si="2"/>
        <v>0</v>
      </c>
      <c r="F19" s="374">
        <v>0</v>
      </c>
      <c r="G19" s="374">
        <v>0</v>
      </c>
      <c r="H19" s="374">
        <v>0</v>
      </c>
      <c r="I19" s="374">
        <v>0</v>
      </c>
      <c r="J19" s="374">
        <v>0</v>
      </c>
      <c r="K19" s="374">
        <v>0</v>
      </c>
      <c r="L19" s="375">
        <v>0</v>
      </c>
      <c r="M19" s="375">
        <v>0</v>
      </c>
      <c r="N19" s="375">
        <v>0</v>
      </c>
      <c r="O19" s="375">
        <v>0</v>
      </c>
      <c r="P19" s="482"/>
    </row>
    <row r="20" spans="1:16" s="318" customFormat="1" ht="16.5" customHeight="1">
      <c r="A20" s="373" t="s">
        <v>300</v>
      </c>
      <c r="B20" s="282">
        <v>436058</v>
      </c>
      <c r="C20" s="282">
        <v>3372880</v>
      </c>
      <c r="D20" s="282">
        <f t="shared" si="1"/>
        <v>478253</v>
      </c>
      <c r="E20" s="282">
        <f t="shared" si="2"/>
        <v>3293486</v>
      </c>
      <c r="F20" s="394">
        <v>113477</v>
      </c>
      <c r="G20" s="394">
        <v>739506</v>
      </c>
      <c r="H20" s="394">
        <v>123344</v>
      </c>
      <c r="I20" s="394">
        <v>869090</v>
      </c>
      <c r="J20" s="394">
        <v>119698</v>
      </c>
      <c r="K20" s="394">
        <v>802979</v>
      </c>
      <c r="L20" s="394">
        <v>121734</v>
      </c>
      <c r="M20" s="394">
        <v>881911</v>
      </c>
      <c r="N20" s="394">
        <v>111281</v>
      </c>
      <c r="O20" s="406">
        <v>889013</v>
      </c>
      <c r="P20" s="482"/>
    </row>
    <row r="21" spans="1:16" s="318" customFormat="1" ht="16.5" customHeight="1">
      <c r="A21" s="373" t="s">
        <v>133</v>
      </c>
      <c r="B21" s="282">
        <v>2504</v>
      </c>
      <c r="C21" s="282">
        <v>3703</v>
      </c>
      <c r="D21" s="282">
        <f t="shared" si="1"/>
        <v>2467</v>
      </c>
      <c r="E21" s="282">
        <f t="shared" si="2"/>
        <v>613</v>
      </c>
      <c r="F21" s="394">
        <v>450</v>
      </c>
      <c r="G21" s="394">
        <v>216</v>
      </c>
      <c r="H21" s="394">
        <v>949</v>
      </c>
      <c r="I21" s="394">
        <v>32</v>
      </c>
      <c r="J21" s="394">
        <v>504</v>
      </c>
      <c r="K21" s="394">
        <v>64</v>
      </c>
      <c r="L21" s="394">
        <v>564</v>
      </c>
      <c r="M21" s="394">
        <v>301</v>
      </c>
      <c r="N21" s="394">
        <v>1696</v>
      </c>
      <c r="O21" s="406">
        <v>396</v>
      </c>
      <c r="P21" s="482"/>
    </row>
    <row r="22" spans="1:16" ht="16.5" customHeight="1">
      <c r="A22" s="373" t="s">
        <v>148</v>
      </c>
      <c r="B22" s="282">
        <v>9101</v>
      </c>
      <c r="C22" s="282">
        <v>3284</v>
      </c>
      <c r="D22" s="282">
        <f t="shared" si="1"/>
        <v>3730</v>
      </c>
      <c r="E22" s="374">
        <v>0</v>
      </c>
      <c r="F22" s="282">
        <v>343</v>
      </c>
      <c r="G22" s="374">
        <v>0</v>
      </c>
      <c r="H22" s="394">
        <v>382</v>
      </c>
      <c r="I22" s="374">
        <v>0</v>
      </c>
      <c r="J22" s="282">
        <v>2194</v>
      </c>
      <c r="K22" s="374">
        <v>0</v>
      </c>
      <c r="L22" s="394">
        <v>811</v>
      </c>
      <c r="M22" s="375">
        <v>0</v>
      </c>
      <c r="N22" s="394">
        <v>23121</v>
      </c>
      <c r="O22" s="375">
        <v>0</v>
      </c>
      <c r="P22" s="482"/>
    </row>
    <row r="23" spans="1:16" s="318" customFormat="1" ht="16.5" customHeight="1">
      <c r="A23" s="373" t="s">
        <v>149</v>
      </c>
      <c r="B23" s="282">
        <v>3</v>
      </c>
      <c r="C23" s="282">
        <v>30396</v>
      </c>
      <c r="D23" s="282">
        <f t="shared" si="1"/>
        <v>15</v>
      </c>
      <c r="E23" s="282">
        <f t="shared" si="2"/>
        <v>12454</v>
      </c>
      <c r="F23" s="374">
        <v>0</v>
      </c>
      <c r="G23" s="394">
        <v>1082</v>
      </c>
      <c r="H23" s="394">
        <v>4</v>
      </c>
      <c r="I23" s="394">
        <v>1659</v>
      </c>
      <c r="J23" s="394">
        <v>11</v>
      </c>
      <c r="K23" s="394">
        <v>1653</v>
      </c>
      <c r="L23" s="375">
        <v>0</v>
      </c>
      <c r="M23" s="394">
        <v>8060</v>
      </c>
      <c r="N23" s="394">
        <v>16</v>
      </c>
      <c r="O23" s="406">
        <v>2237</v>
      </c>
      <c r="P23" s="482"/>
    </row>
    <row r="24" spans="1:16" s="318" customFormat="1" ht="16.5" customHeight="1">
      <c r="A24" s="373" t="s">
        <v>25</v>
      </c>
      <c r="B24" s="282">
        <v>281756</v>
      </c>
      <c r="C24" s="282">
        <v>419233</v>
      </c>
      <c r="D24" s="282">
        <f t="shared" si="1"/>
        <v>1036960</v>
      </c>
      <c r="E24" s="282">
        <f t="shared" si="2"/>
        <v>474562</v>
      </c>
      <c r="F24" s="394">
        <v>245737</v>
      </c>
      <c r="G24" s="394">
        <v>98337</v>
      </c>
      <c r="H24" s="394">
        <v>156791</v>
      </c>
      <c r="I24" s="394">
        <v>137631</v>
      </c>
      <c r="J24" s="394">
        <v>339049</v>
      </c>
      <c r="K24" s="394">
        <v>110653</v>
      </c>
      <c r="L24" s="394">
        <v>295383</v>
      </c>
      <c r="M24" s="394">
        <v>127941</v>
      </c>
      <c r="N24" s="394">
        <v>208601</v>
      </c>
      <c r="O24" s="406">
        <v>95550</v>
      </c>
      <c r="P24" s="482"/>
    </row>
    <row r="25" spans="1:16" ht="16.5" customHeight="1">
      <c r="A25" s="373" t="s">
        <v>150</v>
      </c>
      <c r="B25" s="368" t="s">
        <v>316</v>
      </c>
      <c r="C25" s="369">
        <v>53</v>
      </c>
      <c r="D25" s="369">
        <f t="shared" si="1"/>
        <v>30</v>
      </c>
      <c r="E25" s="374">
        <v>0</v>
      </c>
      <c r="F25" s="374">
        <v>0</v>
      </c>
      <c r="G25" s="374">
        <v>0</v>
      </c>
      <c r="H25" s="374">
        <v>0</v>
      </c>
      <c r="I25" s="374">
        <v>0</v>
      </c>
      <c r="J25" s="394">
        <v>2</v>
      </c>
      <c r="K25" s="374">
        <v>0</v>
      </c>
      <c r="L25" s="394">
        <v>28</v>
      </c>
      <c r="M25" s="375">
        <v>0</v>
      </c>
      <c r="N25" s="394">
        <v>44</v>
      </c>
      <c r="O25" s="406">
        <v>2819</v>
      </c>
      <c r="P25" s="482"/>
    </row>
    <row r="26" spans="1:16" s="318" customFormat="1" ht="16.5" customHeight="1">
      <c r="A26" s="373" t="s">
        <v>151</v>
      </c>
      <c r="B26" s="282">
        <v>195068</v>
      </c>
      <c r="C26" s="282">
        <v>3293</v>
      </c>
      <c r="D26" s="282">
        <f t="shared" si="1"/>
        <v>249289</v>
      </c>
      <c r="E26" s="282">
        <f t="shared" si="2"/>
        <v>4120</v>
      </c>
      <c r="F26" s="394">
        <v>47327</v>
      </c>
      <c r="G26" s="394">
        <v>3933</v>
      </c>
      <c r="H26" s="394">
        <v>43581</v>
      </c>
      <c r="I26" s="374">
        <v>0</v>
      </c>
      <c r="J26" s="394">
        <v>101617</v>
      </c>
      <c r="K26" s="394">
        <v>1</v>
      </c>
      <c r="L26" s="394">
        <v>56764</v>
      </c>
      <c r="M26" s="394">
        <v>186</v>
      </c>
      <c r="N26" s="394">
        <v>78827</v>
      </c>
      <c r="O26" s="407">
        <v>0</v>
      </c>
      <c r="P26" s="482"/>
    </row>
    <row r="27" spans="1:16" s="318" customFormat="1" ht="16.5" customHeight="1">
      <c r="A27" s="373" t="s">
        <v>28</v>
      </c>
      <c r="B27" s="369">
        <v>16073</v>
      </c>
      <c r="C27" s="282">
        <v>16813</v>
      </c>
      <c r="D27" s="282">
        <f t="shared" si="1"/>
        <v>1492</v>
      </c>
      <c r="E27" s="282">
        <f t="shared" si="2"/>
        <v>13181</v>
      </c>
      <c r="F27" s="394">
        <v>961</v>
      </c>
      <c r="G27" s="394">
        <v>208</v>
      </c>
      <c r="H27" s="394">
        <v>5</v>
      </c>
      <c r="I27" s="394">
        <v>2574</v>
      </c>
      <c r="J27" s="394">
        <v>8</v>
      </c>
      <c r="K27" s="394">
        <v>9312</v>
      </c>
      <c r="L27" s="394">
        <v>518</v>
      </c>
      <c r="M27" s="394">
        <v>1087</v>
      </c>
      <c r="N27" s="394">
        <v>3917</v>
      </c>
      <c r="O27" s="406">
        <v>5305</v>
      </c>
      <c r="P27" s="482"/>
    </row>
    <row r="28" spans="1:16" s="318" customFormat="1" ht="16.5" customHeight="1">
      <c r="A28" s="373" t="s">
        <v>152</v>
      </c>
      <c r="B28" s="282">
        <v>254365</v>
      </c>
      <c r="C28" s="282">
        <v>15611</v>
      </c>
      <c r="D28" s="282">
        <f t="shared" si="1"/>
        <v>369472</v>
      </c>
      <c r="E28" s="282">
        <f t="shared" si="2"/>
        <v>30622</v>
      </c>
      <c r="F28" s="394">
        <v>79243</v>
      </c>
      <c r="G28" s="394">
        <v>10180</v>
      </c>
      <c r="H28" s="394">
        <v>66007</v>
      </c>
      <c r="I28" s="394">
        <v>4243</v>
      </c>
      <c r="J28" s="394">
        <v>100474</v>
      </c>
      <c r="K28" s="394">
        <v>4231</v>
      </c>
      <c r="L28" s="394">
        <v>123748</v>
      </c>
      <c r="M28" s="394">
        <v>11968</v>
      </c>
      <c r="N28" s="394">
        <v>124105</v>
      </c>
      <c r="O28" s="406">
        <v>5591</v>
      </c>
      <c r="P28" s="482"/>
    </row>
    <row r="29" spans="1:16" s="318" customFormat="1" ht="16.5" customHeight="1">
      <c r="A29" s="377" t="s">
        <v>30</v>
      </c>
      <c r="B29" s="370">
        <v>84178</v>
      </c>
      <c r="C29" s="370">
        <v>52548</v>
      </c>
      <c r="D29" s="370">
        <f t="shared" si="1"/>
        <v>89297</v>
      </c>
      <c r="E29" s="370">
        <f t="shared" si="2"/>
        <v>51158</v>
      </c>
      <c r="F29" s="395">
        <v>38291</v>
      </c>
      <c r="G29" s="395">
        <v>10582</v>
      </c>
      <c r="H29" s="395">
        <v>14162</v>
      </c>
      <c r="I29" s="395">
        <v>16538</v>
      </c>
      <c r="J29" s="395">
        <v>18592</v>
      </c>
      <c r="K29" s="395">
        <v>10849</v>
      </c>
      <c r="L29" s="395">
        <v>18252</v>
      </c>
      <c r="M29" s="395">
        <v>13189</v>
      </c>
      <c r="N29" s="395">
        <v>23724</v>
      </c>
      <c r="O29" s="408">
        <v>13490</v>
      </c>
      <c r="P29" s="482"/>
    </row>
    <row r="30" spans="1:16" ht="6.75" customHeight="1">
      <c r="A30" s="258"/>
      <c r="B30" s="319"/>
      <c r="C30" s="319"/>
      <c r="D30" s="319"/>
      <c r="E30" s="319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482"/>
    </row>
    <row r="31" spans="1:16" s="318" customFormat="1" ht="12.75" customHeight="1">
      <c r="A31" s="349" t="s">
        <v>370</v>
      </c>
      <c r="B31" s="349"/>
      <c r="C31"/>
      <c r="D31" s="92" t="s">
        <v>371</v>
      </c>
      <c r="E31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482"/>
    </row>
    <row r="32" spans="1:16" s="318" customFormat="1" ht="12.75" customHeight="1">
      <c r="A32" s="257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482"/>
    </row>
    <row r="33" spans="1:16" ht="12.75" customHeight="1">
      <c r="A33" s="89"/>
      <c r="P33" s="482"/>
    </row>
    <row r="34" ht="19.5" customHeight="1"/>
    <row r="35" ht="12.75" customHeight="1"/>
    <row r="36" ht="12.75" customHeight="1"/>
    <row r="37" ht="12.75" customHeight="1"/>
    <row r="38" ht="27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mergeCells count="11">
    <mergeCell ref="A6:A8"/>
    <mergeCell ref="B6:C7"/>
    <mergeCell ref="F7:G7"/>
    <mergeCell ref="H7:I7"/>
    <mergeCell ref="D6:E7"/>
    <mergeCell ref="N7:O7"/>
    <mergeCell ref="P1:P33"/>
    <mergeCell ref="L7:M7"/>
    <mergeCell ref="F6:M6"/>
    <mergeCell ref="J7:K7"/>
    <mergeCell ref="N6:O6"/>
  </mergeCells>
  <printOptions horizontalCentered="1"/>
  <pageMargins left="0" right="0" top="0.66" bottom="0.5" header="0.25" footer="0.16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3" sqref="D13"/>
    </sheetView>
  </sheetViews>
  <sheetFormatPr defaultColWidth="9.140625" defaultRowHeight="12.75"/>
  <cols>
    <col min="1" max="1" width="14.7109375" style="317" customWidth="1"/>
    <col min="2" max="2" width="9.140625" style="317" customWidth="1"/>
    <col min="3" max="3" width="9.421875" style="317" customWidth="1"/>
    <col min="4" max="4" width="9.28125" style="317" customWidth="1"/>
    <col min="5" max="5" width="9.57421875" style="317" customWidth="1"/>
    <col min="6" max="15" width="9.28125" style="317" customWidth="1"/>
    <col min="16" max="16" width="2.57421875" style="317" customWidth="1"/>
    <col min="17" max="16384" width="9.140625" style="317" customWidth="1"/>
  </cols>
  <sheetData>
    <row r="1" spans="1:16" ht="18.75">
      <c r="A1" s="76" t="s">
        <v>347</v>
      </c>
      <c r="B1" s="409"/>
      <c r="C1" s="409"/>
      <c r="D1" s="409"/>
      <c r="E1" s="409"/>
      <c r="F1" s="410"/>
      <c r="G1" s="410"/>
      <c r="H1" s="411"/>
      <c r="I1" s="411"/>
      <c r="J1" s="411"/>
      <c r="K1" s="411"/>
      <c r="L1" s="411"/>
      <c r="M1" s="411"/>
      <c r="N1" s="411"/>
      <c r="O1" s="411"/>
      <c r="P1" s="482" t="s">
        <v>326</v>
      </c>
    </row>
    <row r="2" spans="1:16" ht="12.75">
      <c r="A2" s="315"/>
      <c r="B2" s="409"/>
      <c r="C2" s="409"/>
      <c r="D2" s="409"/>
      <c r="E2" s="409"/>
      <c r="F2" s="412"/>
      <c r="G2" s="412"/>
      <c r="H2" s="411"/>
      <c r="I2" s="412"/>
      <c r="J2" s="412"/>
      <c r="K2" s="412"/>
      <c r="L2" s="412"/>
      <c r="M2" s="412" t="s">
        <v>248</v>
      </c>
      <c r="N2" s="412"/>
      <c r="O2" s="412"/>
      <c r="P2" s="517"/>
    </row>
    <row r="3" spans="1:16" s="318" customFormat="1" ht="20.25" customHeight="1">
      <c r="A3" s="518" t="s">
        <v>141</v>
      </c>
      <c r="B3" s="521">
        <v>2005</v>
      </c>
      <c r="C3" s="522"/>
      <c r="D3" s="528" t="s">
        <v>353</v>
      </c>
      <c r="E3" s="529"/>
      <c r="F3" s="514" t="s">
        <v>374</v>
      </c>
      <c r="G3" s="525"/>
      <c r="H3" s="525"/>
      <c r="I3" s="525"/>
      <c r="J3" s="525"/>
      <c r="K3" s="525"/>
      <c r="L3" s="525"/>
      <c r="M3" s="515"/>
      <c r="N3" s="514" t="s">
        <v>354</v>
      </c>
      <c r="O3" s="515"/>
      <c r="P3" s="517"/>
    </row>
    <row r="4" spans="1:16" s="318" customFormat="1" ht="18" customHeight="1">
      <c r="A4" s="519"/>
      <c r="B4" s="523"/>
      <c r="C4" s="524"/>
      <c r="D4" s="530"/>
      <c r="E4" s="531"/>
      <c r="F4" s="516" t="s">
        <v>0</v>
      </c>
      <c r="G4" s="516"/>
      <c r="H4" s="526" t="s">
        <v>1</v>
      </c>
      <c r="I4" s="527"/>
      <c r="J4" s="526" t="s">
        <v>2</v>
      </c>
      <c r="K4" s="527"/>
      <c r="L4" s="526" t="s">
        <v>3</v>
      </c>
      <c r="M4" s="527"/>
      <c r="N4" s="516" t="s">
        <v>0</v>
      </c>
      <c r="O4" s="516"/>
      <c r="P4" s="517"/>
    </row>
    <row r="5" spans="1:16" ht="42.75" customHeight="1">
      <c r="A5" s="520"/>
      <c r="B5" s="413" t="s">
        <v>319</v>
      </c>
      <c r="C5" s="413" t="s">
        <v>375</v>
      </c>
      <c r="D5" s="413" t="s">
        <v>319</v>
      </c>
      <c r="E5" s="413" t="s">
        <v>375</v>
      </c>
      <c r="F5" s="413" t="s">
        <v>319</v>
      </c>
      <c r="G5" s="413" t="s">
        <v>375</v>
      </c>
      <c r="H5" s="413" t="s">
        <v>319</v>
      </c>
      <c r="I5" s="413" t="s">
        <v>375</v>
      </c>
      <c r="J5" s="413" t="s">
        <v>319</v>
      </c>
      <c r="K5" s="413" t="s">
        <v>375</v>
      </c>
      <c r="L5" s="413" t="s">
        <v>319</v>
      </c>
      <c r="M5" s="413" t="s">
        <v>375</v>
      </c>
      <c r="N5" s="413" t="s">
        <v>319</v>
      </c>
      <c r="O5" s="413" t="s">
        <v>375</v>
      </c>
      <c r="P5" s="517"/>
    </row>
    <row r="6" spans="1:16" s="318" customFormat="1" ht="21.75" customHeight="1">
      <c r="A6" s="378" t="s">
        <v>128</v>
      </c>
      <c r="B6" s="424">
        <f>SUM(B7:B19)</f>
        <v>9619469</v>
      </c>
      <c r="C6" s="414">
        <f>SUM(C7:C19)</f>
        <v>4385816</v>
      </c>
      <c r="D6" s="414">
        <f>F6+H6+J6+L6</f>
        <v>9954610</v>
      </c>
      <c r="E6" s="414">
        <f>G6+I6+K6+M6</f>
        <v>5069989</v>
      </c>
      <c r="F6" s="379">
        <f aca="true" t="shared" si="0" ref="F6:O6">SUM(F7:F19)</f>
        <v>2281549</v>
      </c>
      <c r="G6" s="379">
        <f t="shared" si="0"/>
        <v>1128407</v>
      </c>
      <c r="H6" s="379">
        <f t="shared" si="0"/>
        <v>2583037</v>
      </c>
      <c r="I6" s="379">
        <f t="shared" si="0"/>
        <v>1236323</v>
      </c>
      <c r="J6" s="379">
        <f t="shared" si="0"/>
        <v>2371408</v>
      </c>
      <c r="K6" s="379">
        <f t="shared" si="0"/>
        <v>1267352</v>
      </c>
      <c r="L6" s="379">
        <f t="shared" si="0"/>
        <v>2718616</v>
      </c>
      <c r="M6" s="379">
        <f t="shared" si="0"/>
        <v>1437907</v>
      </c>
      <c r="N6" s="379">
        <f t="shared" si="0"/>
        <v>2280387</v>
      </c>
      <c r="O6" s="415">
        <f t="shared" si="0"/>
        <v>1358071</v>
      </c>
      <c r="P6" s="517"/>
    </row>
    <row r="7" spans="1:16" s="318" customFormat="1" ht="21.75" customHeight="1">
      <c r="A7" s="380" t="s">
        <v>142</v>
      </c>
      <c r="B7" s="416" t="s">
        <v>316</v>
      </c>
      <c r="C7" s="417">
        <v>1490</v>
      </c>
      <c r="D7" s="417">
        <v>11</v>
      </c>
      <c r="E7" s="417">
        <f aca="true" t="shared" si="1" ref="E7:E19">G7+I7+K7+M7</f>
        <v>90765</v>
      </c>
      <c r="F7" s="416" t="s">
        <v>316</v>
      </c>
      <c r="G7" s="382">
        <v>2247</v>
      </c>
      <c r="H7" s="382">
        <v>11</v>
      </c>
      <c r="I7" s="382">
        <v>5115</v>
      </c>
      <c r="J7" s="416" t="s">
        <v>316</v>
      </c>
      <c r="K7" s="382">
        <v>6080</v>
      </c>
      <c r="L7" s="416" t="s">
        <v>316</v>
      </c>
      <c r="M7" s="382">
        <v>77323</v>
      </c>
      <c r="N7" s="416" t="s">
        <v>316</v>
      </c>
      <c r="O7" s="418">
        <v>46221</v>
      </c>
      <c r="P7" s="517"/>
    </row>
    <row r="8" spans="1:16" s="318" customFormat="1" ht="21.75" customHeight="1">
      <c r="A8" s="380" t="s">
        <v>153</v>
      </c>
      <c r="B8" s="382">
        <v>11270</v>
      </c>
      <c r="C8" s="382">
        <v>10845</v>
      </c>
      <c r="D8" s="382">
        <f aca="true" t="shared" si="2" ref="D8:D19">F8+H8+J8+L8</f>
        <v>2887</v>
      </c>
      <c r="E8" s="382">
        <f t="shared" si="1"/>
        <v>5366</v>
      </c>
      <c r="F8" s="382">
        <v>100</v>
      </c>
      <c r="G8" s="382">
        <v>1156</v>
      </c>
      <c r="H8" s="382">
        <v>1084</v>
      </c>
      <c r="I8" s="382">
        <v>1961</v>
      </c>
      <c r="J8" s="382">
        <v>668</v>
      </c>
      <c r="K8" s="382">
        <v>1551</v>
      </c>
      <c r="L8" s="382">
        <v>1035</v>
      </c>
      <c r="M8" s="382">
        <v>698</v>
      </c>
      <c r="N8" s="382">
        <v>240</v>
      </c>
      <c r="O8" s="418">
        <v>1504</v>
      </c>
      <c r="P8" s="517"/>
    </row>
    <row r="9" spans="1:16" ht="21.75" customHeight="1">
      <c r="A9" s="380" t="s">
        <v>154</v>
      </c>
      <c r="B9" s="383">
        <v>196</v>
      </c>
      <c r="C9" s="416" t="s">
        <v>316</v>
      </c>
      <c r="D9" s="416" t="s">
        <v>316</v>
      </c>
      <c r="E9" s="383">
        <v>152</v>
      </c>
      <c r="F9" s="416" t="s">
        <v>316</v>
      </c>
      <c r="G9" s="416" t="s">
        <v>316</v>
      </c>
      <c r="H9" s="416" t="s">
        <v>316</v>
      </c>
      <c r="I9" s="416" t="s">
        <v>316</v>
      </c>
      <c r="J9" s="416" t="s">
        <v>316</v>
      </c>
      <c r="K9" s="382">
        <v>152</v>
      </c>
      <c r="L9" s="416" t="s">
        <v>316</v>
      </c>
      <c r="M9" s="416" t="s">
        <v>316</v>
      </c>
      <c r="N9" s="416" t="s">
        <v>316</v>
      </c>
      <c r="O9" s="416" t="s">
        <v>316</v>
      </c>
      <c r="P9" s="517"/>
    </row>
    <row r="10" spans="1:16" s="318" customFormat="1" ht="21.75" customHeight="1">
      <c r="A10" s="380" t="s">
        <v>146</v>
      </c>
      <c r="B10" s="383">
        <v>23025</v>
      </c>
      <c r="C10" s="383">
        <v>17269</v>
      </c>
      <c r="D10" s="383">
        <f t="shared" si="2"/>
        <v>66199</v>
      </c>
      <c r="E10" s="383">
        <f t="shared" si="1"/>
        <v>31941</v>
      </c>
      <c r="F10" s="382">
        <v>21431</v>
      </c>
      <c r="G10" s="382">
        <v>5599</v>
      </c>
      <c r="H10" s="382">
        <v>6762</v>
      </c>
      <c r="I10" s="382">
        <v>6332</v>
      </c>
      <c r="J10" s="382">
        <v>15854</v>
      </c>
      <c r="K10" s="382">
        <v>9403</v>
      </c>
      <c r="L10" s="382">
        <v>22152</v>
      </c>
      <c r="M10" s="382">
        <v>10607</v>
      </c>
      <c r="N10" s="382">
        <v>10367</v>
      </c>
      <c r="O10" s="418">
        <v>7041</v>
      </c>
      <c r="P10" s="517"/>
    </row>
    <row r="11" spans="1:16" s="318" customFormat="1" ht="21.75" customHeight="1">
      <c r="A11" s="380" t="s">
        <v>300</v>
      </c>
      <c r="B11" s="383">
        <v>436058</v>
      </c>
      <c r="C11" s="383">
        <v>3372880</v>
      </c>
      <c r="D11" s="383">
        <f t="shared" si="2"/>
        <v>478253</v>
      </c>
      <c r="E11" s="383">
        <f t="shared" si="1"/>
        <v>3293486</v>
      </c>
      <c r="F11" s="382">
        <v>113477</v>
      </c>
      <c r="G11" s="382">
        <v>739506</v>
      </c>
      <c r="H11" s="382">
        <v>123344</v>
      </c>
      <c r="I11" s="382">
        <v>869090</v>
      </c>
      <c r="J11" s="382">
        <v>119698</v>
      </c>
      <c r="K11" s="382">
        <v>802979</v>
      </c>
      <c r="L11" s="382">
        <v>121734</v>
      </c>
      <c r="M11" s="382">
        <v>881911</v>
      </c>
      <c r="N11" s="382">
        <v>111281</v>
      </c>
      <c r="O11" s="418">
        <v>889013</v>
      </c>
      <c r="P11" s="517"/>
    </row>
    <row r="12" spans="1:16" s="318" customFormat="1" ht="21.75" customHeight="1">
      <c r="A12" s="380" t="s">
        <v>133</v>
      </c>
      <c r="B12" s="382">
        <v>2504</v>
      </c>
      <c r="C12" s="382">
        <v>3703</v>
      </c>
      <c r="D12" s="382">
        <f t="shared" si="2"/>
        <v>2467</v>
      </c>
      <c r="E12" s="382">
        <f t="shared" si="1"/>
        <v>613</v>
      </c>
      <c r="F12" s="382">
        <v>450</v>
      </c>
      <c r="G12" s="382">
        <v>216</v>
      </c>
      <c r="H12" s="382">
        <v>949</v>
      </c>
      <c r="I12" s="382">
        <v>32</v>
      </c>
      <c r="J12" s="382">
        <v>504</v>
      </c>
      <c r="K12" s="382">
        <v>64</v>
      </c>
      <c r="L12" s="382">
        <v>564</v>
      </c>
      <c r="M12" s="382">
        <v>301</v>
      </c>
      <c r="N12" s="382">
        <v>1696</v>
      </c>
      <c r="O12" s="418">
        <v>396</v>
      </c>
      <c r="P12" s="517"/>
    </row>
    <row r="13" spans="1:16" s="318" customFormat="1" ht="21.75" customHeight="1">
      <c r="A13" s="380" t="s">
        <v>147</v>
      </c>
      <c r="B13" s="382">
        <v>460634</v>
      </c>
      <c r="C13" s="382">
        <v>38047</v>
      </c>
      <c r="D13" s="382">
        <f t="shared" si="2"/>
        <v>165778</v>
      </c>
      <c r="E13" s="382">
        <f t="shared" si="1"/>
        <v>35243</v>
      </c>
      <c r="F13" s="382">
        <v>5304</v>
      </c>
      <c r="G13" s="382">
        <v>1618</v>
      </c>
      <c r="H13" s="382">
        <v>75575</v>
      </c>
      <c r="I13" s="382">
        <v>1188</v>
      </c>
      <c r="J13" s="382">
        <v>79799</v>
      </c>
      <c r="K13" s="382">
        <v>6194</v>
      </c>
      <c r="L13" s="382">
        <v>5100</v>
      </c>
      <c r="M13" s="382">
        <v>26243</v>
      </c>
      <c r="N13" s="382">
        <v>12671</v>
      </c>
      <c r="O13" s="418">
        <v>2556</v>
      </c>
      <c r="P13" s="517"/>
    </row>
    <row r="14" spans="1:16" ht="21.75" customHeight="1">
      <c r="A14" s="380" t="s">
        <v>148</v>
      </c>
      <c r="B14" s="382">
        <v>9101</v>
      </c>
      <c r="C14" s="382">
        <v>3284</v>
      </c>
      <c r="D14" s="382">
        <f t="shared" si="2"/>
        <v>3730</v>
      </c>
      <c r="E14" s="416" t="s">
        <v>316</v>
      </c>
      <c r="F14" s="382">
        <v>343</v>
      </c>
      <c r="G14" s="416" t="s">
        <v>316</v>
      </c>
      <c r="H14" s="382">
        <v>382</v>
      </c>
      <c r="I14" s="416" t="s">
        <v>316</v>
      </c>
      <c r="J14" s="382">
        <v>2194</v>
      </c>
      <c r="K14" s="416" t="s">
        <v>316</v>
      </c>
      <c r="L14" s="382">
        <v>811</v>
      </c>
      <c r="M14" s="416" t="s">
        <v>316</v>
      </c>
      <c r="N14" s="382">
        <v>23121</v>
      </c>
      <c r="O14" s="416" t="s">
        <v>316</v>
      </c>
      <c r="P14" s="517"/>
    </row>
    <row r="15" spans="1:16" s="318" customFormat="1" ht="21.75" customHeight="1">
      <c r="A15" s="380" t="s">
        <v>281</v>
      </c>
      <c r="B15" s="382">
        <v>8065789</v>
      </c>
      <c r="C15" s="382">
        <v>787869</v>
      </c>
      <c r="D15" s="382">
        <f t="shared" si="2"/>
        <v>8488246</v>
      </c>
      <c r="E15" s="382">
        <f t="shared" si="1"/>
        <v>1487669</v>
      </c>
      <c r="F15" s="382">
        <v>1962640</v>
      </c>
      <c r="G15" s="382">
        <v>336301</v>
      </c>
      <c r="H15" s="382">
        <v>2246055</v>
      </c>
      <c r="I15" s="382">
        <v>324216</v>
      </c>
      <c r="J15" s="382">
        <v>1921798</v>
      </c>
      <c r="K15" s="382">
        <v>420244</v>
      </c>
      <c r="L15" s="382">
        <v>2357753</v>
      </c>
      <c r="M15" s="382">
        <v>406908</v>
      </c>
      <c r="N15" s="382">
        <v>1881158</v>
      </c>
      <c r="O15" s="418">
        <v>388492</v>
      </c>
      <c r="P15" s="517"/>
    </row>
    <row r="16" spans="1:16" s="318" customFormat="1" ht="21.75" customHeight="1">
      <c r="A16" s="380" t="s">
        <v>151</v>
      </c>
      <c r="B16" s="382">
        <v>195068</v>
      </c>
      <c r="C16" s="382">
        <v>3293</v>
      </c>
      <c r="D16" s="382">
        <f t="shared" si="2"/>
        <v>249289</v>
      </c>
      <c r="E16" s="382">
        <v>4120</v>
      </c>
      <c r="F16" s="382">
        <v>47327</v>
      </c>
      <c r="G16" s="382">
        <v>3933</v>
      </c>
      <c r="H16" s="382">
        <v>43581</v>
      </c>
      <c r="I16" s="416" t="s">
        <v>316</v>
      </c>
      <c r="J16" s="382">
        <v>101617</v>
      </c>
      <c r="K16" s="382">
        <v>1</v>
      </c>
      <c r="L16" s="382">
        <v>56764</v>
      </c>
      <c r="M16" s="382">
        <v>186</v>
      </c>
      <c r="N16" s="382">
        <v>78827</v>
      </c>
      <c r="O16" s="416" t="s">
        <v>316</v>
      </c>
      <c r="P16" s="517"/>
    </row>
    <row r="17" spans="1:16" s="318" customFormat="1" ht="21.75" customHeight="1">
      <c r="A17" s="380" t="s">
        <v>44</v>
      </c>
      <c r="B17" s="382">
        <v>77281</v>
      </c>
      <c r="C17" s="382">
        <v>78977</v>
      </c>
      <c r="D17" s="382">
        <f t="shared" si="2"/>
        <v>38981</v>
      </c>
      <c r="E17" s="382">
        <f t="shared" si="1"/>
        <v>38854</v>
      </c>
      <c r="F17" s="382">
        <v>12943</v>
      </c>
      <c r="G17" s="382">
        <v>17069</v>
      </c>
      <c r="H17" s="382">
        <v>5125</v>
      </c>
      <c r="I17" s="382">
        <v>7608</v>
      </c>
      <c r="J17" s="382">
        <v>10210</v>
      </c>
      <c r="K17" s="382">
        <v>5604</v>
      </c>
      <c r="L17" s="382">
        <v>10703</v>
      </c>
      <c r="M17" s="382">
        <v>8573</v>
      </c>
      <c r="N17" s="382">
        <v>13197</v>
      </c>
      <c r="O17" s="418">
        <v>3767</v>
      </c>
      <c r="P17" s="517"/>
    </row>
    <row r="18" spans="1:16" s="318" customFormat="1" ht="21.75" customHeight="1">
      <c r="A18" s="380" t="s">
        <v>152</v>
      </c>
      <c r="B18" s="382">
        <v>254365</v>
      </c>
      <c r="C18" s="382">
        <v>15611</v>
      </c>
      <c r="D18" s="382">
        <f t="shared" si="2"/>
        <v>369472</v>
      </c>
      <c r="E18" s="382">
        <f t="shared" si="1"/>
        <v>30622</v>
      </c>
      <c r="F18" s="382">
        <v>79243</v>
      </c>
      <c r="G18" s="382">
        <v>10180</v>
      </c>
      <c r="H18" s="382">
        <v>66007</v>
      </c>
      <c r="I18" s="382">
        <v>4243</v>
      </c>
      <c r="J18" s="382">
        <v>100474</v>
      </c>
      <c r="K18" s="382">
        <v>4231</v>
      </c>
      <c r="L18" s="382">
        <v>123748</v>
      </c>
      <c r="M18" s="382">
        <v>11968</v>
      </c>
      <c r="N18" s="382">
        <v>124105</v>
      </c>
      <c r="O18" s="418">
        <v>5591</v>
      </c>
      <c r="P18" s="517"/>
    </row>
    <row r="19" spans="1:16" s="318" customFormat="1" ht="21.75" customHeight="1">
      <c r="A19" s="381" t="s">
        <v>30</v>
      </c>
      <c r="B19" s="384">
        <v>84178</v>
      </c>
      <c r="C19" s="384">
        <v>52548</v>
      </c>
      <c r="D19" s="384">
        <f t="shared" si="2"/>
        <v>89297</v>
      </c>
      <c r="E19" s="384">
        <f t="shared" si="1"/>
        <v>51158</v>
      </c>
      <c r="F19" s="384">
        <v>38291</v>
      </c>
      <c r="G19" s="384">
        <v>10582</v>
      </c>
      <c r="H19" s="384">
        <v>14162</v>
      </c>
      <c r="I19" s="384">
        <v>16538</v>
      </c>
      <c r="J19" s="384">
        <v>18592</v>
      </c>
      <c r="K19" s="384">
        <v>10849</v>
      </c>
      <c r="L19" s="384">
        <v>18252</v>
      </c>
      <c r="M19" s="384">
        <v>13189</v>
      </c>
      <c r="N19" s="384">
        <v>23724</v>
      </c>
      <c r="O19" s="419">
        <v>13490</v>
      </c>
      <c r="P19" s="517"/>
    </row>
    <row r="20" spans="1:16" ht="12.75">
      <c r="A20" s="157"/>
      <c r="B20" s="420"/>
      <c r="C20" s="420"/>
      <c r="D20" s="420"/>
      <c r="E20" s="420"/>
      <c r="F20" s="321"/>
      <c r="G20" s="321"/>
      <c r="H20" s="411"/>
      <c r="I20" s="411"/>
      <c r="J20" s="411"/>
      <c r="K20" s="411"/>
      <c r="L20" s="411"/>
      <c r="M20" s="411"/>
      <c r="N20" s="411"/>
      <c r="O20" s="411"/>
      <c r="P20" s="517"/>
    </row>
    <row r="21" spans="1:16" ht="15.75">
      <c r="A21" s="349" t="s">
        <v>370</v>
      </c>
      <c r="B21" s="421"/>
      <c r="C21" s="422"/>
      <c r="D21" s="423" t="s">
        <v>371</v>
      </c>
      <c r="E21" s="422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517"/>
    </row>
    <row r="22" ht="12.75">
      <c r="P22" s="316"/>
    </row>
    <row r="23" ht="12.75">
      <c r="P23" s="316"/>
    </row>
    <row r="24" ht="12.75">
      <c r="P24" s="316"/>
    </row>
    <row r="25" ht="12.75">
      <c r="P25" s="316"/>
    </row>
  </sheetData>
  <mergeCells count="11">
    <mergeCell ref="D3:E4"/>
    <mergeCell ref="N3:O3"/>
    <mergeCell ref="N4:O4"/>
    <mergeCell ref="P1:P21"/>
    <mergeCell ref="A3:A5"/>
    <mergeCell ref="B3:C4"/>
    <mergeCell ref="F4:G4"/>
    <mergeCell ref="F3:M3"/>
    <mergeCell ref="H4:I4"/>
    <mergeCell ref="L4:M4"/>
    <mergeCell ref="J4:K4"/>
  </mergeCells>
  <printOptions horizontalCentered="1"/>
  <pageMargins left="0.17" right="0.1" top="0.75" bottom="0.2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20">
      <selection activeCell="B33" sqref="B33"/>
    </sheetView>
  </sheetViews>
  <sheetFormatPr defaultColWidth="9.140625" defaultRowHeight="12.75"/>
  <cols>
    <col min="1" max="1" width="48.28125" style="0" customWidth="1"/>
    <col min="2" max="3" width="11.7109375" style="0" customWidth="1"/>
    <col min="4" max="8" width="11.7109375" style="1" customWidth="1"/>
    <col min="9" max="9" width="3.421875" style="0" customWidth="1"/>
    <col min="10" max="10" width="12.00390625" style="0" bestFit="1" customWidth="1"/>
  </cols>
  <sheetData>
    <row r="1" spans="1:9" ht="15" customHeight="1">
      <c r="A1" s="83" t="s">
        <v>333</v>
      </c>
      <c r="B1" s="3"/>
      <c r="C1" s="3"/>
      <c r="I1" s="459" t="s">
        <v>309</v>
      </c>
    </row>
    <row r="2" spans="1:9" ht="1.5" customHeight="1">
      <c r="A2" s="83"/>
      <c r="B2" s="3"/>
      <c r="C2" s="3"/>
      <c r="I2" s="459"/>
    </row>
    <row r="3" spans="1:9" ht="12" customHeight="1">
      <c r="A3" s="3"/>
      <c r="B3" s="3"/>
      <c r="C3" s="3"/>
      <c r="D3" s="59"/>
      <c r="G3" s="59" t="s">
        <v>205</v>
      </c>
      <c r="H3" s="59"/>
      <c r="I3" s="459"/>
    </row>
    <row r="4" spans="1:9" ht="3.75" customHeight="1">
      <c r="A4" s="3"/>
      <c r="B4" s="12"/>
      <c r="C4" s="12"/>
      <c r="I4" s="459"/>
    </row>
    <row r="5" spans="1:9" ht="23.25" customHeight="1">
      <c r="A5" s="469" t="s">
        <v>182</v>
      </c>
      <c r="B5" s="469">
        <v>2005</v>
      </c>
      <c r="C5" s="469" t="s">
        <v>295</v>
      </c>
      <c r="D5" s="471" t="s">
        <v>295</v>
      </c>
      <c r="E5" s="472"/>
      <c r="F5" s="472"/>
      <c r="G5" s="473"/>
      <c r="H5" s="400" t="s">
        <v>336</v>
      </c>
      <c r="I5" s="459"/>
    </row>
    <row r="6" spans="1:9" ht="18" customHeight="1">
      <c r="A6" s="470"/>
      <c r="B6" s="470"/>
      <c r="C6" s="470"/>
      <c r="D6" s="61" t="s">
        <v>206</v>
      </c>
      <c r="E6" s="61" t="s">
        <v>208</v>
      </c>
      <c r="F6" s="61" t="s">
        <v>2</v>
      </c>
      <c r="G6" s="61" t="s">
        <v>3</v>
      </c>
      <c r="H6" s="61" t="s">
        <v>206</v>
      </c>
      <c r="I6" s="459"/>
    </row>
    <row r="7" spans="1:9" ht="30" customHeight="1">
      <c r="A7" s="134" t="s">
        <v>267</v>
      </c>
      <c r="B7" s="216">
        <v>59095</v>
      </c>
      <c r="C7" s="216">
        <f>C8+C19+C20+C23+C24+C25+C26+'Table 3 cont''d'!C7+'Table 3 cont''d'!C8+'Table 3 cont''d'!C18</f>
        <v>69099</v>
      </c>
      <c r="D7" s="216">
        <f>D8+D19+D20+D23+D24+D25+D26+'Table 3 cont''d'!D7+'Table 3 cont''d'!D8+'Table 3 cont''d'!D18</f>
        <v>14485</v>
      </c>
      <c r="E7" s="216">
        <f>E8+E19+E20+E23+E24+E25+E26+'Table 3 cont''d'!E7+'Table 3 cont''d'!E8+'Table 3 cont''d'!E18</f>
        <v>16265</v>
      </c>
      <c r="F7" s="216">
        <f>F8+F19+F20+F23+F24+F25+F26+'Table 3 cont''d'!F7+'Table 3 cont''d'!F8+'Table 3 cont''d'!F18</f>
        <v>17991</v>
      </c>
      <c r="G7" s="216">
        <f>G8+G19+G20+G23+G24+G25+G26+'Table 3 cont''d'!G7+'Table 3 cont''d'!G8+'Table 3 cont''d'!G18</f>
        <v>20358</v>
      </c>
      <c r="H7" s="219">
        <f>H8+H19+H20+H23+H24+H25+H26+'Table 3 cont''d'!H7+'Table 3 cont''d'!H8+'Table 3 cont''d'!H18</f>
        <v>14224</v>
      </c>
      <c r="I7" s="459"/>
    </row>
    <row r="8" spans="1:9" ht="24.75" customHeight="1">
      <c r="A8" s="63" t="s">
        <v>41</v>
      </c>
      <c r="B8" s="220">
        <v>17248</v>
      </c>
      <c r="C8" s="220">
        <f>SUM(D8:G8)</f>
        <v>20201</v>
      </c>
      <c r="D8" s="221">
        <v>4393</v>
      </c>
      <c r="E8" s="221">
        <v>2459</v>
      </c>
      <c r="F8" s="221">
        <v>6816</v>
      </c>
      <c r="G8" s="221">
        <v>6533</v>
      </c>
      <c r="H8" s="221">
        <v>3878</v>
      </c>
      <c r="I8" s="459"/>
    </row>
    <row r="9" spans="1:9" ht="13.5" customHeight="1">
      <c r="A9" s="65" t="s">
        <v>183</v>
      </c>
      <c r="B9" s="220"/>
      <c r="C9" s="220"/>
      <c r="D9" s="221"/>
      <c r="E9" s="221"/>
      <c r="F9" s="221"/>
      <c r="G9" s="221"/>
      <c r="H9" s="221"/>
      <c r="I9" s="459"/>
    </row>
    <row r="10" spans="1:9" ht="15" customHeight="1">
      <c r="A10" s="7" t="s">
        <v>184</v>
      </c>
      <c r="B10" s="222"/>
      <c r="C10" s="222"/>
      <c r="D10" s="221"/>
      <c r="E10" s="221"/>
      <c r="F10" s="221"/>
      <c r="G10" s="221"/>
      <c r="H10" s="221"/>
      <c r="I10" s="459"/>
    </row>
    <row r="11" spans="1:9" s="67" customFormat="1" ht="12.75">
      <c r="A11" s="66" t="s">
        <v>185</v>
      </c>
      <c r="B11" s="223">
        <v>537</v>
      </c>
      <c r="C11" s="223">
        <f>SUM(D11:G11)</f>
        <v>542</v>
      </c>
      <c r="D11" s="224">
        <v>129</v>
      </c>
      <c r="E11" s="224">
        <v>19</v>
      </c>
      <c r="F11" s="224">
        <v>213</v>
      </c>
      <c r="G11" s="224">
        <v>181</v>
      </c>
      <c r="H11" s="224">
        <v>90</v>
      </c>
      <c r="I11" s="459"/>
    </row>
    <row r="12" spans="1:9" s="67" customFormat="1" ht="12.75">
      <c r="A12" s="66" t="s">
        <v>186</v>
      </c>
      <c r="B12" s="223">
        <v>10536</v>
      </c>
      <c r="C12" s="223">
        <f>SUM(D12:G12)</f>
        <v>11165</v>
      </c>
      <c r="D12" s="224">
        <v>2465</v>
      </c>
      <c r="E12" s="224">
        <v>449</v>
      </c>
      <c r="F12" s="224">
        <v>4339</v>
      </c>
      <c r="G12" s="224">
        <v>3912</v>
      </c>
      <c r="H12" s="224">
        <v>1954</v>
      </c>
      <c r="I12" s="459"/>
    </row>
    <row r="13" spans="1:9" ht="15" customHeight="1">
      <c r="A13" s="7" t="s">
        <v>187</v>
      </c>
      <c r="B13" s="222"/>
      <c r="C13" s="222"/>
      <c r="D13" s="225"/>
      <c r="E13" s="225"/>
      <c r="F13" s="225"/>
      <c r="G13" s="225"/>
      <c r="H13" s="225"/>
      <c r="I13" s="459"/>
    </row>
    <row r="14" spans="1:9" s="67" customFormat="1" ht="12.75">
      <c r="A14" s="66" t="s">
        <v>185</v>
      </c>
      <c r="B14" s="222">
        <v>111</v>
      </c>
      <c r="C14" s="222">
        <f>SUM(D14:G14)</f>
        <v>69</v>
      </c>
      <c r="D14" s="224" t="s">
        <v>350</v>
      </c>
      <c r="E14" s="224" t="s">
        <v>381</v>
      </c>
      <c r="F14" s="224">
        <v>24</v>
      </c>
      <c r="G14" s="224">
        <v>45</v>
      </c>
      <c r="H14" s="224" t="s">
        <v>381</v>
      </c>
      <c r="I14" s="459"/>
    </row>
    <row r="15" spans="1:9" s="67" customFormat="1" ht="12.75">
      <c r="A15" s="66" t="s">
        <v>186</v>
      </c>
      <c r="B15" s="222">
        <v>173</v>
      </c>
      <c r="C15" s="222">
        <f>SUM(D15:G15)</f>
        <v>152</v>
      </c>
      <c r="D15" s="224" t="s">
        <v>350</v>
      </c>
      <c r="E15" s="224" t="s">
        <v>381</v>
      </c>
      <c r="F15" s="224">
        <v>52</v>
      </c>
      <c r="G15" s="224">
        <v>100</v>
      </c>
      <c r="H15" s="224" t="s">
        <v>381</v>
      </c>
      <c r="I15" s="459"/>
    </row>
    <row r="16" spans="1:9" ht="15" customHeight="1">
      <c r="A16" s="7" t="s">
        <v>188</v>
      </c>
      <c r="B16" s="222"/>
      <c r="C16" s="222"/>
      <c r="D16" s="225"/>
      <c r="E16" s="225"/>
      <c r="F16" s="225"/>
      <c r="G16" s="225"/>
      <c r="H16" s="225"/>
      <c r="I16" s="459"/>
    </row>
    <row r="17" spans="1:9" s="67" customFormat="1" ht="12.75">
      <c r="A17" s="66" t="s">
        <v>189</v>
      </c>
      <c r="B17" s="222">
        <v>66881</v>
      </c>
      <c r="C17" s="222">
        <f>SUM(D17:G17)</f>
        <v>79707</v>
      </c>
      <c r="D17" s="224">
        <v>17587</v>
      </c>
      <c r="E17" s="224">
        <v>19804</v>
      </c>
      <c r="F17" s="224">
        <v>21551</v>
      </c>
      <c r="G17" s="224">
        <v>20765</v>
      </c>
      <c r="H17" s="224">
        <v>16148</v>
      </c>
      <c r="I17" s="459"/>
    </row>
    <row r="18" spans="1:9" s="67" customFormat="1" ht="12.75">
      <c r="A18" s="66" t="s">
        <v>186</v>
      </c>
      <c r="B18" s="222">
        <v>4785</v>
      </c>
      <c r="C18" s="222">
        <f>SUM(D18:G18)</f>
        <v>7120</v>
      </c>
      <c r="D18" s="224">
        <v>1480</v>
      </c>
      <c r="E18" s="224">
        <v>1681</v>
      </c>
      <c r="F18" s="224">
        <v>1886</v>
      </c>
      <c r="G18" s="224">
        <v>2073</v>
      </c>
      <c r="H18" s="224">
        <v>1454</v>
      </c>
      <c r="I18" s="459"/>
    </row>
    <row r="19" spans="1:9" ht="24.75" customHeight="1">
      <c r="A19" s="110" t="s">
        <v>53</v>
      </c>
      <c r="B19" s="226">
        <v>204</v>
      </c>
      <c r="C19" s="226">
        <f>SUM(D19:G19)</f>
        <v>291</v>
      </c>
      <c r="D19" s="227">
        <v>38</v>
      </c>
      <c r="E19" s="227">
        <v>64</v>
      </c>
      <c r="F19" s="227">
        <v>47</v>
      </c>
      <c r="G19" s="227">
        <v>142</v>
      </c>
      <c r="H19" s="227">
        <v>91</v>
      </c>
      <c r="I19" s="459"/>
    </row>
    <row r="20" spans="1:9" ht="24.75" customHeight="1">
      <c r="A20" s="110" t="s">
        <v>190</v>
      </c>
      <c r="B20" s="226">
        <v>560</v>
      </c>
      <c r="C20" s="226">
        <f>SUM(D20:G20)</f>
        <v>861</v>
      </c>
      <c r="D20" s="227">
        <v>176</v>
      </c>
      <c r="E20" s="227">
        <v>198</v>
      </c>
      <c r="F20" s="227">
        <v>198</v>
      </c>
      <c r="G20" s="227">
        <v>289</v>
      </c>
      <c r="H20" s="227">
        <v>210</v>
      </c>
      <c r="I20" s="459"/>
    </row>
    <row r="21" spans="1:9" ht="12" customHeight="1">
      <c r="A21" s="65" t="s">
        <v>183</v>
      </c>
      <c r="B21" s="220"/>
      <c r="C21" s="220"/>
      <c r="D21" s="221"/>
      <c r="E21" s="221"/>
      <c r="F21" s="221"/>
      <c r="G21" s="221"/>
      <c r="H21" s="221"/>
      <c r="I21" s="459"/>
    </row>
    <row r="22" spans="1:9" ht="15" customHeight="1">
      <c r="A22" s="7" t="s">
        <v>191</v>
      </c>
      <c r="B22" s="222">
        <v>100</v>
      </c>
      <c r="C22" s="222">
        <f>SUM(D22:G22)</f>
        <v>100</v>
      </c>
      <c r="D22" s="224">
        <v>26</v>
      </c>
      <c r="E22" s="224">
        <v>24</v>
      </c>
      <c r="F22" s="224">
        <v>18</v>
      </c>
      <c r="G22" s="224">
        <v>32</v>
      </c>
      <c r="H22" s="224">
        <v>30</v>
      </c>
      <c r="I22" s="459"/>
    </row>
    <row r="23" spans="1:9" ht="15" customHeight="1">
      <c r="A23" s="20" t="s">
        <v>192</v>
      </c>
      <c r="B23" s="227">
        <v>50</v>
      </c>
      <c r="C23" s="227">
        <f>SUM(D23:G23)</f>
        <v>70</v>
      </c>
      <c r="D23" s="228">
        <v>7</v>
      </c>
      <c r="E23" s="228">
        <v>35</v>
      </c>
      <c r="F23" s="228">
        <v>16</v>
      </c>
      <c r="G23" s="228">
        <v>12</v>
      </c>
      <c r="H23" s="228">
        <v>27</v>
      </c>
      <c r="I23" s="459"/>
    </row>
    <row r="24" spans="1:9" ht="24.75" customHeight="1">
      <c r="A24" s="110" t="s">
        <v>193</v>
      </c>
      <c r="B24" s="228">
        <v>32</v>
      </c>
      <c r="C24" s="228">
        <f>SUM(D24:G24)</f>
        <v>30</v>
      </c>
      <c r="D24" s="227">
        <v>7</v>
      </c>
      <c r="E24" s="227">
        <v>2</v>
      </c>
      <c r="F24" s="227">
        <v>5</v>
      </c>
      <c r="G24" s="227">
        <v>16</v>
      </c>
      <c r="H24" s="227">
        <v>9</v>
      </c>
      <c r="I24" s="459"/>
    </row>
    <row r="25" spans="1:9" ht="24.75" customHeight="1">
      <c r="A25" s="110" t="s">
        <v>194</v>
      </c>
      <c r="B25" s="226">
        <v>860</v>
      </c>
      <c r="C25" s="226">
        <f>SUM(D25:G25)</f>
        <v>868</v>
      </c>
      <c r="D25" s="227">
        <v>156</v>
      </c>
      <c r="E25" s="227">
        <v>202</v>
      </c>
      <c r="F25" s="227">
        <v>189</v>
      </c>
      <c r="G25" s="227">
        <v>321</v>
      </c>
      <c r="H25" s="227">
        <v>236</v>
      </c>
      <c r="I25" s="459"/>
    </row>
    <row r="26" spans="1:9" ht="22.5" customHeight="1">
      <c r="A26" s="68" t="s">
        <v>195</v>
      </c>
      <c r="B26" s="226">
        <v>5002</v>
      </c>
      <c r="C26" s="226">
        <f>SUM(D26:G26)</f>
        <v>5536</v>
      </c>
      <c r="D26" s="227">
        <v>1223</v>
      </c>
      <c r="E26" s="227">
        <v>1408</v>
      </c>
      <c r="F26" s="227">
        <v>1468</v>
      </c>
      <c r="G26" s="227">
        <v>1437</v>
      </c>
      <c r="H26" s="227">
        <v>1440</v>
      </c>
      <c r="I26" s="459"/>
    </row>
    <row r="27" spans="1:9" ht="13.5" customHeight="1">
      <c r="A27" s="65" t="s">
        <v>183</v>
      </c>
      <c r="B27" s="220"/>
      <c r="C27" s="220"/>
      <c r="D27" s="221"/>
      <c r="E27" s="221"/>
      <c r="F27" s="221"/>
      <c r="G27" s="221"/>
      <c r="H27" s="221"/>
      <c r="I27" s="459"/>
    </row>
    <row r="28" spans="1:9" ht="15" customHeight="1">
      <c r="A28" s="7" t="s">
        <v>253</v>
      </c>
      <c r="B28" s="222">
        <v>2197</v>
      </c>
      <c r="C28" s="222">
        <f>SUM(D28:G28)</f>
        <v>2482</v>
      </c>
      <c r="D28" s="224">
        <v>536</v>
      </c>
      <c r="E28" s="224">
        <v>681</v>
      </c>
      <c r="F28" s="224">
        <v>646</v>
      </c>
      <c r="G28" s="224">
        <v>619</v>
      </c>
      <c r="H28" s="224">
        <v>703</v>
      </c>
      <c r="I28" s="459"/>
    </row>
    <row r="29" spans="1:9" ht="15" customHeight="1">
      <c r="A29" s="7" t="s">
        <v>196</v>
      </c>
      <c r="B29" s="222">
        <v>1431</v>
      </c>
      <c r="C29" s="222">
        <f>SUM(D29:G29)</f>
        <v>1514</v>
      </c>
      <c r="D29" s="224">
        <v>342</v>
      </c>
      <c r="E29" s="224">
        <v>373</v>
      </c>
      <c r="F29" s="224">
        <v>416</v>
      </c>
      <c r="G29" s="224">
        <v>383</v>
      </c>
      <c r="H29" s="224">
        <v>334</v>
      </c>
      <c r="I29" s="459"/>
    </row>
    <row r="30" spans="1:9" ht="15" customHeight="1">
      <c r="A30" s="7" t="s">
        <v>197</v>
      </c>
      <c r="B30" s="222">
        <v>39</v>
      </c>
      <c r="C30" s="222">
        <f>SUM(D30:G30)</f>
        <v>53</v>
      </c>
      <c r="D30" s="224">
        <v>7</v>
      </c>
      <c r="E30" s="224">
        <v>17</v>
      </c>
      <c r="F30" s="224">
        <v>18</v>
      </c>
      <c r="G30" s="224">
        <v>11</v>
      </c>
      <c r="H30" s="224">
        <v>10</v>
      </c>
      <c r="I30" s="459"/>
    </row>
    <row r="31" spans="1:9" ht="3" customHeight="1">
      <c r="A31" s="9"/>
      <c r="B31" s="229"/>
      <c r="C31" s="229"/>
      <c r="D31" s="230"/>
      <c r="E31" s="230"/>
      <c r="F31" s="230"/>
      <c r="G31" s="230"/>
      <c r="H31" s="230"/>
      <c r="I31" s="459"/>
    </row>
    <row r="32" spans="1:9" ht="0.75" customHeight="1" hidden="1">
      <c r="A32" s="13"/>
      <c r="B32" s="231"/>
      <c r="C32" s="231"/>
      <c r="D32" s="232"/>
      <c r="E32" s="232"/>
      <c r="F32" s="232"/>
      <c r="G32" s="232"/>
      <c r="H32" s="232"/>
      <c r="I32" s="459"/>
    </row>
    <row r="33" spans="1:9" ht="2.25" customHeight="1">
      <c r="A33" s="70"/>
      <c r="B33" s="233"/>
      <c r="C33" s="233"/>
      <c r="D33" s="234"/>
      <c r="E33" s="234"/>
      <c r="F33" s="234"/>
      <c r="G33" s="234"/>
      <c r="H33" s="234"/>
      <c r="I33" s="459"/>
    </row>
    <row r="34" spans="1:9" ht="14.25" customHeight="1">
      <c r="A34" s="92" t="s">
        <v>328</v>
      </c>
      <c r="B34" s="344" t="s">
        <v>327</v>
      </c>
      <c r="C34" s="160"/>
      <c r="I34" s="459"/>
    </row>
    <row r="35" spans="1:9" ht="11.25" customHeight="1">
      <c r="A35" s="89"/>
      <c r="I35" s="459"/>
    </row>
  </sheetData>
  <mergeCells count="5">
    <mergeCell ref="I1:I35"/>
    <mergeCell ref="A5:A6"/>
    <mergeCell ref="B5:B6"/>
    <mergeCell ref="D5:G5"/>
    <mergeCell ref="C5:C6"/>
  </mergeCells>
  <printOptions horizontalCentered="1"/>
  <pageMargins left="0.25" right="0.25" top="0.54" bottom="0.19" header="0.25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8" sqref="B8"/>
    </sheetView>
  </sheetViews>
  <sheetFormatPr defaultColWidth="9.140625" defaultRowHeight="12.75"/>
  <cols>
    <col min="1" max="1" width="50.140625" style="0" customWidth="1"/>
    <col min="2" max="2" width="11.7109375" style="0" customWidth="1"/>
    <col min="3" max="3" width="11.140625" style="0" customWidth="1"/>
    <col min="4" max="4" width="10.57421875" style="0" customWidth="1"/>
    <col min="5" max="5" width="10.8515625" style="0" customWidth="1"/>
    <col min="6" max="7" width="11.421875" style="0" customWidth="1"/>
    <col min="8" max="8" width="11.57421875" style="0" customWidth="1"/>
    <col min="9" max="9" width="3.57421875" style="0" customWidth="1"/>
  </cols>
  <sheetData>
    <row r="1" spans="1:9" ht="19.5" customHeight="1">
      <c r="A1" s="23" t="s">
        <v>334</v>
      </c>
      <c r="B1" s="3"/>
      <c r="C1" s="3"/>
      <c r="I1" s="452" t="s">
        <v>310</v>
      </c>
    </row>
    <row r="2" spans="1:9" ht="3.75" customHeight="1">
      <c r="A2" s="3"/>
      <c r="B2" s="3"/>
      <c r="C2" s="3"/>
      <c r="I2" s="474"/>
    </row>
    <row r="3" spans="1:9" ht="12" customHeight="1">
      <c r="A3" s="3"/>
      <c r="B3" s="3"/>
      <c r="C3" s="3"/>
      <c r="D3" s="59"/>
      <c r="G3" s="59" t="s">
        <v>198</v>
      </c>
      <c r="H3" s="59"/>
      <c r="I3" s="474"/>
    </row>
    <row r="4" spans="1:9" ht="4.5" customHeight="1">
      <c r="A4" s="3"/>
      <c r="B4" s="183"/>
      <c r="C4" s="183"/>
      <c r="I4" s="474"/>
    </row>
    <row r="5" spans="1:9" ht="19.5" customHeight="1">
      <c r="A5" s="469" t="s">
        <v>182</v>
      </c>
      <c r="B5" s="469">
        <v>2005</v>
      </c>
      <c r="C5" s="469" t="s">
        <v>295</v>
      </c>
      <c r="D5" s="471" t="s">
        <v>295</v>
      </c>
      <c r="E5" s="472"/>
      <c r="F5" s="472"/>
      <c r="G5" s="473"/>
      <c r="H5" s="400" t="s">
        <v>336</v>
      </c>
      <c r="I5" s="474"/>
    </row>
    <row r="6" spans="1:9" ht="19.5" customHeight="1">
      <c r="A6" s="470"/>
      <c r="B6" s="470"/>
      <c r="C6" s="470"/>
      <c r="D6" s="61" t="s">
        <v>288</v>
      </c>
      <c r="E6" s="61" t="s">
        <v>321</v>
      </c>
      <c r="F6" s="61" t="s">
        <v>211</v>
      </c>
      <c r="G6" s="61" t="s">
        <v>255</v>
      </c>
      <c r="H6" s="61" t="s">
        <v>288</v>
      </c>
      <c r="I6" s="474"/>
    </row>
    <row r="7" spans="1:9" ht="39.75" customHeight="1">
      <c r="A7" s="62" t="s">
        <v>199</v>
      </c>
      <c r="B7" s="60">
        <v>9335</v>
      </c>
      <c r="C7" s="60">
        <f>SUM(D7:G7)</f>
        <v>12081</v>
      </c>
      <c r="D7" s="84">
        <v>2675</v>
      </c>
      <c r="E7" s="84">
        <f>4153+230</f>
        <v>4383</v>
      </c>
      <c r="F7" s="84">
        <v>2011</v>
      </c>
      <c r="G7" s="84">
        <f>2762+250</f>
        <v>3012</v>
      </c>
      <c r="H7" s="84">
        <v>897</v>
      </c>
      <c r="I7" s="474"/>
    </row>
    <row r="8" spans="1:9" ht="39.75" customHeight="1">
      <c r="A8" s="63" t="s">
        <v>40</v>
      </c>
      <c r="B8" s="60">
        <v>25757</v>
      </c>
      <c r="C8" s="60">
        <f>SUM(D8:G8)</f>
        <v>29073</v>
      </c>
      <c r="D8" s="82">
        <v>5784</v>
      </c>
      <c r="E8" s="82">
        <v>7489</v>
      </c>
      <c r="F8" s="82">
        <v>7227</v>
      </c>
      <c r="G8" s="82">
        <v>8573</v>
      </c>
      <c r="H8" s="82">
        <v>7420</v>
      </c>
      <c r="I8" s="474"/>
    </row>
    <row r="9" spans="1:9" ht="13.5" customHeight="1">
      <c r="A9" s="65" t="s">
        <v>183</v>
      </c>
      <c r="B9" s="60"/>
      <c r="C9" s="60"/>
      <c r="D9" s="94"/>
      <c r="E9" s="94"/>
      <c r="F9" s="94"/>
      <c r="G9" s="94"/>
      <c r="H9" s="94"/>
      <c r="I9" s="474"/>
    </row>
    <row r="10" spans="1:9" ht="30" customHeight="1">
      <c r="A10" s="71" t="s">
        <v>200</v>
      </c>
      <c r="B10" s="43">
        <v>21843</v>
      </c>
      <c r="C10" s="43">
        <v>24531</v>
      </c>
      <c r="D10" s="95">
        <v>4868</v>
      </c>
      <c r="E10" s="95">
        <v>6272</v>
      </c>
      <c r="F10" s="95">
        <v>6251</v>
      </c>
      <c r="G10" s="95">
        <v>7140</v>
      </c>
      <c r="H10" s="95">
        <v>6280</v>
      </c>
      <c r="I10" s="474"/>
    </row>
    <row r="11" spans="1:9" ht="30" customHeight="1">
      <c r="A11" s="7" t="s">
        <v>201</v>
      </c>
      <c r="B11" s="43">
        <v>155</v>
      </c>
      <c r="C11" s="43">
        <f aca="true" t="shared" si="0" ref="C11:C16">SUM(D11:G11)</f>
        <v>208</v>
      </c>
      <c r="D11" s="95">
        <v>52</v>
      </c>
      <c r="E11" s="95">
        <v>60</v>
      </c>
      <c r="F11" s="95">
        <v>36</v>
      </c>
      <c r="G11" s="95">
        <v>60</v>
      </c>
      <c r="H11" s="95">
        <v>37</v>
      </c>
      <c r="I11" s="474"/>
    </row>
    <row r="12" spans="1:9" ht="30" customHeight="1">
      <c r="A12" s="71" t="s">
        <v>213</v>
      </c>
      <c r="B12" s="43">
        <v>154</v>
      </c>
      <c r="C12" s="43">
        <f t="shared" si="0"/>
        <v>177</v>
      </c>
      <c r="D12" s="95">
        <v>40</v>
      </c>
      <c r="E12" s="95">
        <v>44</v>
      </c>
      <c r="F12" s="95">
        <v>44</v>
      </c>
      <c r="G12" s="95">
        <v>49</v>
      </c>
      <c r="H12" s="95">
        <v>55</v>
      </c>
      <c r="I12" s="474"/>
    </row>
    <row r="13" spans="1:9" ht="30" customHeight="1">
      <c r="A13" s="7" t="s">
        <v>202</v>
      </c>
      <c r="B13" s="43">
        <v>512</v>
      </c>
      <c r="C13" s="43">
        <f t="shared" si="0"/>
        <v>499</v>
      </c>
      <c r="D13" s="95">
        <v>137</v>
      </c>
      <c r="E13" s="95">
        <v>150</v>
      </c>
      <c r="F13" s="95">
        <v>119</v>
      </c>
      <c r="G13" s="95">
        <v>93</v>
      </c>
      <c r="H13" s="95">
        <v>132</v>
      </c>
      <c r="I13" s="474"/>
    </row>
    <row r="14" spans="1:9" ht="30" customHeight="1">
      <c r="A14" s="7" t="s">
        <v>203</v>
      </c>
      <c r="B14" s="43">
        <v>201</v>
      </c>
      <c r="C14" s="43">
        <f t="shared" si="0"/>
        <v>190</v>
      </c>
      <c r="D14" s="96">
        <v>41</v>
      </c>
      <c r="E14" s="96">
        <v>40</v>
      </c>
      <c r="F14" s="96">
        <v>40</v>
      </c>
      <c r="G14" s="96">
        <v>69</v>
      </c>
      <c r="H14" s="96">
        <v>29</v>
      </c>
      <c r="I14" s="474"/>
    </row>
    <row r="15" spans="1:9" ht="30" customHeight="1">
      <c r="A15" s="71" t="s">
        <v>210</v>
      </c>
      <c r="B15" s="43">
        <v>1139</v>
      </c>
      <c r="C15" s="43">
        <f t="shared" si="0"/>
        <v>1094</v>
      </c>
      <c r="D15" s="95">
        <v>274</v>
      </c>
      <c r="E15" s="95">
        <v>254</v>
      </c>
      <c r="F15" s="95">
        <v>262</v>
      </c>
      <c r="G15" s="95">
        <v>304</v>
      </c>
      <c r="H15" s="95">
        <v>211</v>
      </c>
      <c r="I15" s="474"/>
    </row>
    <row r="16" spans="1:9" ht="30" customHeight="1">
      <c r="A16" s="71" t="s">
        <v>204</v>
      </c>
      <c r="B16" s="43">
        <v>278</v>
      </c>
      <c r="C16" s="43">
        <f t="shared" si="0"/>
        <v>307</v>
      </c>
      <c r="D16" s="95">
        <v>55</v>
      </c>
      <c r="E16" s="95">
        <v>77</v>
      </c>
      <c r="F16" s="95">
        <v>81</v>
      </c>
      <c r="G16" s="95">
        <v>94</v>
      </c>
      <c r="H16" s="95">
        <v>91</v>
      </c>
      <c r="I16" s="474"/>
    </row>
    <row r="17" spans="1:9" ht="8.25" customHeight="1">
      <c r="A17" s="71"/>
      <c r="B17" s="184"/>
      <c r="D17" s="94"/>
      <c r="E17" s="94"/>
      <c r="F17" s="94"/>
      <c r="G17" s="94"/>
      <c r="H17" s="94"/>
      <c r="I17" s="474"/>
    </row>
    <row r="18" spans="1:9" ht="15" customHeight="1">
      <c r="A18" s="72" t="s">
        <v>254</v>
      </c>
      <c r="B18" s="82">
        <v>47</v>
      </c>
      <c r="C18" s="82">
        <f>SUM(D18:G18)</f>
        <v>88</v>
      </c>
      <c r="D18" s="173">
        <v>26</v>
      </c>
      <c r="E18" s="109">
        <v>25</v>
      </c>
      <c r="F18" s="109">
        <v>14</v>
      </c>
      <c r="G18" s="109">
        <v>23</v>
      </c>
      <c r="H18" s="109">
        <v>16</v>
      </c>
      <c r="I18" s="474"/>
    </row>
    <row r="19" spans="1:9" ht="4.5" customHeight="1">
      <c r="A19" s="69"/>
      <c r="B19" s="56"/>
      <c r="C19" s="56"/>
      <c r="D19" s="9"/>
      <c r="E19" s="9"/>
      <c r="F19" s="9"/>
      <c r="G19" s="9"/>
      <c r="H19" s="9"/>
      <c r="I19" s="474"/>
    </row>
    <row r="20" spans="1:9" ht="20.25" customHeight="1">
      <c r="A20" s="92" t="s">
        <v>328</v>
      </c>
      <c r="B20" s="344" t="s">
        <v>327</v>
      </c>
      <c r="C20" s="160"/>
      <c r="D20" s="99"/>
      <c r="E20" s="99"/>
      <c r="F20" s="99"/>
      <c r="G20" s="99"/>
      <c r="H20" s="99"/>
      <c r="I20" s="474"/>
    </row>
    <row r="21" ht="15" customHeight="1">
      <c r="A21" s="92"/>
    </row>
  </sheetData>
  <mergeCells count="5">
    <mergeCell ref="I1:I20"/>
    <mergeCell ref="A5:A6"/>
    <mergeCell ref="B5:B6"/>
    <mergeCell ref="D5:G5"/>
    <mergeCell ref="C5:C6"/>
  </mergeCells>
  <printOptions horizontalCentered="1"/>
  <pageMargins left="0.25" right="0.25" top="0.75" bottom="0.5" header="0.17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B13">
      <selection activeCell="H33" sqref="H33"/>
    </sheetView>
  </sheetViews>
  <sheetFormatPr defaultColWidth="9.140625" defaultRowHeight="12.75"/>
  <cols>
    <col min="1" max="1" width="46.7109375" style="18" customWidth="1"/>
    <col min="2" max="3" width="11.7109375" style="18" customWidth="1"/>
    <col min="4" max="8" width="11.7109375" style="143" customWidth="1"/>
    <col min="9" max="9" width="4.8515625" style="18" customWidth="1"/>
    <col min="10" max="10" width="3.7109375" style="18" customWidth="1"/>
    <col min="11" max="16384" width="8.8515625" style="18" customWidth="1"/>
  </cols>
  <sheetData>
    <row r="1" spans="1:9" ht="18.75">
      <c r="A1" s="154" t="s">
        <v>335</v>
      </c>
      <c r="I1" s="459" t="s">
        <v>311</v>
      </c>
    </row>
    <row r="2" spans="1:9" ht="11.25" customHeight="1">
      <c r="A2" s="142"/>
      <c r="I2" s="459"/>
    </row>
    <row r="3" spans="4:9" ht="12" customHeight="1">
      <c r="D3" s="140"/>
      <c r="F3" s="140"/>
      <c r="H3" s="140" t="s">
        <v>205</v>
      </c>
      <c r="I3" s="475"/>
    </row>
    <row r="4" spans="2:9" ht="5.25" customHeight="1">
      <c r="B4" s="129"/>
      <c r="C4" s="129"/>
      <c r="I4" s="475"/>
    </row>
    <row r="5" spans="1:9" ht="21.75" customHeight="1">
      <c r="A5" s="461" t="s">
        <v>182</v>
      </c>
      <c r="B5" s="469">
        <v>2005</v>
      </c>
      <c r="C5" s="469" t="s">
        <v>355</v>
      </c>
      <c r="D5" s="463" t="s">
        <v>353</v>
      </c>
      <c r="E5" s="464"/>
      <c r="F5" s="464"/>
      <c r="G5" s="465"/>
      <c r="H5" s="399" t="s">
        <v>354</v>
      </c>
      <c r="I5" s="475"/>
    </row>
    <row r="6" spans="1:9" ht="15" customHeight="1">
      <c r="A6" s="462"/>
      <c r="B6" s="470"/>
      <c r="C6" s="470"/>
      <c r="D6" s="127" t="s">
        <v>0</v>
      </c>
      <c r="E6" s="127" t="s">
        <v>1</v>
      </c>
      <c r="F6" s="127" t="s">
        <v>2</v>
      </c>
      <c r="G6" s="127" t="s">
        <v>3</v>
      </c>
      <c r="H6" s="127" t="s">
        <v>0</v>
      </c>
      <c r="I6" s="475"/>
    </row>
    <row r="7" spans="1:9" ht="30" customHeight="1">
      <c r="A7" s="145" t="s">
        <v>267</v>
      </c>
      <c r="B7" s="249">
        <f>B8+B19+B20+B23+B24+B25+B26+'Table 4 cont''d'!B7+'Table 4 cont''d'!B8+'Table 4 cont''d'!B18</f>
        <v>42104</v>
      </c>
      <c r="C7" s="249">
        <f>C8+C19+C20+C23+C24+C25+C26+'Table 4 cont''d'!C7+'Table 4 cont''d'!C8+'Table 4 cont''d'!C18</f>
        <v>47737</v>
      </c>
      <c r="D7" s="249">
        <f>D8+D19+D20+D23+D24+D25+D26+'Table 4 cont''d'!D7+'Table 4 cont''d'!D8+'Table 4 cont''d'!D18</f>
        <v>9688</v>
      </c>
      <c r="E7" s="249">
        <f>E8+E19+E20+E23+E24+E25+E26+'Table 4 cont''d'!E7+'Table 4 cont''d'!E8+'Table 4 cont''d'!E18</f>
        <v>9872</v>
      </c>
      <c r="F7" s="249">
        <f>F8+F19+F20+F23+F24+F25+F26+'Table 4 cont''d'!F7+'Table 4 cont''d'!F8+'Table 4 cont''d'!F18</f>
        <v>13768</v>
      </c>
      <c r="G7" s="249">
        <f>G8+G19+G20+G23+G24+G25+G26+'Table 4 cont''d'!G7+'Table 4 cont''d'!G8+'Table 4 cont''d'!G18</f>
        <v>14409</v>
      </c>
      <c r="H7" s="249">
        <f>H8+H19+H20+H23+H24+H25+H26+'Table 4 cont''d'!H7+'Table 4 cont''d'!H8+'Table 4 cont''d'!H18</f>
        <v>10820</v>
      </c>
      <c r="I7" s="475"/>
    </row>
    <row r="8" spans="1:9" ht="24.75" customHeight="1">
      <c r="A8" s="87" t="s">
        <v>41</v>
      </c>
      <c r="B8" s="60">
        <v>15437</v>
      </c>
      <c r="C8" s="60">
        <f>SUM(D8:G8)</f>
        <v>17854</v>
      </c>
      <c r="D8" s="60">
        <v>3815</v>
      </c>
      <c r="E8" s="60">
        <v>2099</v>
      </c>
      <c r="F8" s="60">
        <v>6208</v>
      </c>
      <c r="G8" s="60">
        <v>5732</v>
      </c>
      <c r="H8" s="60">
        <v>3383</v>
      </c>
      <c r="I8" s="475"/>
    </row>
    <row r="9" spans="1:9" ht="13.5" customHeight="1">
      <c r="A9" s="146" t="s">
        <v>183</v>
      </c>
      <c r="B9" s="60"/>
      <c r="C9" s="60"/>
      <c r="D9" s="306"/>
      <c r="E9" s="306"/>
      <c r="F9" s="174"/>
      <c r="G9" s="174"/>
      <c r="H9" s="306"/>
      <c r="I9" s="475"/>
    </row>
    <row r="10" spans="1:9" ht="15" customHeight="1">
      <c r="A10" s="111" t="s">
        <v>184</v>
      </c>
      <c r="B10" s="43"/>
      <c r="C10" s="43"/>
      <c r="D10" s="306"/>
      <c r="E10" s="306"/>
      <c r="F10" s="174"/>
      <c r="G10" s="174"/>
      <c r="H10" s="306"/>
      <c r="I10" s="475"/>
    </row>
    <row r="11" spans="1:9" s="148" customFormat="1" ht="12.75">
      <c r="A11" s="147" t="s">
        <v>185</v>
      </c>
      <c r="B11" s="43">
        <v>537</v>
      </c>
      <c r="C11" s="43">
        <f>SUM(D11:G11)</f>
        <v>542</v>
      </c>
      <c r="D11" s="301">
        <v>129</v>
      </c>
      <c r="E11" s="301">
        <v>19</v>
      </c>
      <c r="F11" s="302">
        <v>213</v>
      </c>
      <c r="G11" s="302">
        <v>181</v>
      </c>
      <c r="H11" s="301">
        <v>90</v>
      </c>
      <c r="I11" s="475"/>
    </row>
    <row r="12" spans="1:9" s="148" customFormat="1" ht="12.75">
      <c r="A12" s="147" t="s">
        <v>186</v>
      </c>
      <c r="B12" s="43">
        <v>10536</v>
      </c>
      <c r="C12" s="43">
        <f>SUM(D12:G12)</f>
        <v>11165</v>
      </c>
      <c r="D12" s="301">
        <v>2465</v>
      </c>
      <c r="E12" s="301">
        <v>449</v>
      </c>
      <c r="F12" s="302">
        <v>4339</v>
      </c>
      <c r="G12" s="302">
        <v>3912</v>
      </c>
      <c r="H12" s="301">
        <v>1954</v>
      </c>
      <c r="I12" s="475"/>
    </row>
    <row r="13" spans="1:9" ht="15" customHeight="1">
      <c r="A13" s="111" t="s">
        <v>187</v>
      </c>
      <c r="B13" s="31"/>
      <c r="C13" s="31"/>
      <c r="D13" s="94"/>
      <c r="E13" s="94"/>
      <c r="F13" s="188"/>
      <c r="G13" s="200"/>
      <c r="H13" s="401"/>
      <c r="I13" s="475"/>
    </row>
    <row r="14" spans="1:9" s="148" customFormat="1" ht="12.75">
      <c r="A14" s="147" t="s">
        <v>185</v>
      </c>
      <c r="B14" s="43">
        <v>111</v>
      </c>
      <c r="C14" s="43">
        <f>SUM(D14:G14)</f>
        <v>69</v>
      </c>
      <c r="D14" s="271">
        <v>0</v>
      </c>
      <c r="E14" s="271">
        <v>0</v>
      </c>
      <c r="F14" s="302">
        <v>24</v>
      </c>
      <c r="G14" s="301">
        <v>45</v>
      </c>
      <c r="H14" s="271">
        <v>0</v>
      </c>
      <c r="I14" s="475"/>
    </row>
    <row r="15" spans="1:9" s="148" customFormat="1" ht="12.75">
      <c r="A15" s="147" t="s">
        <v>186</v>
      </c>
      <c r="B15" s="43">
        <v>173</v>
      </c>
      <c r="C15" s="43">
        <f>SUM(D15:G15)</f>
        <v>152</v>
      </c>
      <c r="D15" s="271">
        <v>0</v>
      </c>
      <c r="E15" s="271">
        <v>0</v>
      </c>
      <c r="F15" s="302">
        <v>52</v>
      </c>
      <c r="G15" s="301">
        <v>100</v>
      </c>
      <c r="H15" s="271">
        <v>0</v>
      </c>
      <c r="I15" s="475"/>
    </row>
    <row r="16" spans="1:9" ht="15" customHeight="1">
      <c r="A16" s="111" t="s">
        <v>188</v>
      </c>
      <c r="B16" s="31"/>
      <c r="C16" s="31"/>
      <c r="D16" s="206"/>
      <c r="E16" s="206"/>
      <c r="F16" s="189"/>
      <c r="G16" s="189"/>
      <c r="H16" s="206"/>
      <c r="I16" s="475"/>
    </row>
    <row r="17" spans="1:9" s="148" customFormat="1" ht="12.75">
      <c r="A17" s="147" t="s">
        <v>189</v>
      </c>
      <c r="B17" s="43">
        <v>36401</v>
      </c>
      <c r="C17" s="43">
        <f>SUM(D17:G17)</f>
        <v>50084</v>
      </c>
      <c r="D17" s="303">
        <v>10501</v>
      </c>
      <c r="E17" s="303">
        <v>14343</v>
      </c>
      <c r="F17" s="300">
        <v>12510</v>
      </c>
      <c r="G17" s="300">
        <v>12730</v>
      </c>
      <c r="H17" s="303">
        <v>9408</v>
      </c>
      <c r="I17" s="475"/>
    </row>
    <row r="18" spans="1:9" s="148" customFormat="1" ht="12.75">
      <c r="A18" s="147" t="s">
        <v>186</v>
      </c>
      <c r="B18" s="43">
        <v>3168</v>
      </c>
      <c r="C18" s="43">
        <f>SUM(D18:G18)</f>
        <v>5025</v>
      </c>
      <c r="D18" s="303">
        <v>952</v>
      </c>
      <c r="E18" s="303">
        <v>1382</v>
      </c>
      <c r="F18" s="300">
        <v>1332</v>
      </c>
      <c r="G18" s="300">
        <v>1359</v>
      </c>
      <c r="H18" s="303">
        <v>1027</v>
      </c>
      <c r="I18" s="475"/>
    </row>
    <row r="19" spans="1:9" ht="21.75" customHeight="1">
      <c r="A19" s="149" t="s">
        <v>53</v>
      </c>
      <c r="B19" s="341">
        <v>48</v>
      </c>
      <c r="C19" s="341">
        <f>SUM(D19:G19)</f>
        <v>53</v>
      </c>
      <c r="D19" s="305">
        <v>10</v>
      </c>
      <c r="E19" s="305">
        <v>12</v>
      </c>
      <c r="F19" s="304">
        <v>13</v>
      </c>
      <c r="G19" s="304">
        <v>18</v>
      </c>
      <c r="H19" s="305">
        <v>28</v>
      </c>
      <c r="I19" s="475"/>
    </row>
    <row r="20" spans="1:9" ht="24.75" customHeight="1">
      <c r="A20" s="87" t="s">
        <v>190</v>
      </c>
      <c r="B20" s="341">
        <v>386</v>
      </c>
      <c r="C20" s="341">
        <f>SUM(D20:G20)</f>
        <v>476</v>
      </c>
      <c r="D20" s="305">
        <v>97</v>
      </c>
      <c r="E20" s="305">
        <v>122</v>
      </c>
      <c r="F20" s="304">
        <v>125</v>
      </c>
      <c r="G20" s="304">
        <v>132</v>
      </c>
      <c r="H20" s="305">
        <v>98</v>
      </c>
      <c r="I20" s="475"/>
    </row>
    <row r="21" spans="1:9" ht="12" customHeight="1">
      <c r="A21" s="146" t="s">
        <v>183</v>
      </c>
      <c r="B21" s="60"/>
      <c r="C21" s="60"/>
      <c r="D21" s="306"/>
      <c r="E21" s="306"/>
      <c r="F21" s="174"/>
      <c r="G21" s="174"/>
      <c r="H21" s="306"/>
      <c r="I21" s="475"/>
    </row>
    <row r="22" spans="1:9" ht="15" customHeight="1">
      <c r="A22" s="111" t="s">
        <v>191</v>
      </c>
      <c r="B22" s="43">
        <v>100</v>
      </c>
      <c r="C22" s="43">
        <f>SUM(D22:G22)</f>
        <v>100</v>
      </c>
      <c r="D22" s="303">
        <v>26</v>
      </c>
      <c r="E22" s="303">
        <v>24</v>
      </c>
      <c r="F22" s="300">
        <v>18</v>
      </c>
      <c r="G22" s="300">
        <v>32</v>
      </c>
      <c r="H22" s="303">
        <v>30</v>
      </c>
      <c r="I22" s="475"/>
    </row>
    <row r="23" spans="1:9" ht="14.25" customHeight="1">
      <c r="A23" s="137" t="s">
        <v>192</v>
      </c>
      <c r="B23" s="267">
        <v>0</v>
      </c>
      <c r="C23" s="267">
        <f>SUM(D23:G23)</f>
        <v>0</v>
      </c>
      <c r="D23" s="271">
        <v>0</v>
      </c>
      <c r="E23" s="271">
        <v>0</v>
      </c>
      <c r="F23" s="271">
        <v>0</v>
      </c>
      <c r="G23" s="271">
        <v>0</v>
      </c>
      <c r="H23" s="271">
        <v>0</v>
      </c>
      <c r="I23" s="475"/>
    </row>
    <row r="24" spans="1:9" ht="18" customHeight="1">
      <c r="A24" s="149" t="s">
        <v>193</v>
      </c>
      <c r="B24" s="267">
        <v>0</v>
      </c>
      <c r="C24" s="341">
        <f>SUM(D24:G24)</f>
        <v>3</v>
      </c>
      <c r="D24" s="271">
        <v>0</v>
      </c>
      <c r="E24" s="271">
        <v>0</v>
      </c>
      <c r="F24" s="271">
        <v>0</v>
      </c>
      <c r="G24" s="304">
        <v>3</v>
      </c>
      <c r="H24" s="305">
        <v>1</v>
      </c>
      <c r="I24" s="475"/>
    </row>
    <row r="25" spans="1:9" ht="24.75" customHeight="1">
      <c r="A25" s="149" t="s">
        <v>194</v>
      </c>
      <c r="B25" s="341">
        <v>306</v>
      </c>
      <c r="C25" s="341">
        <f>SUM(D25:G25)</f>
        <v>342</v>
      </c>
      <c r="D25" s="305">
        <v>55</v>
      </c>
      <c r="E25" s="305">
        <v>94</v>
      </c>
      <c r="F25" s="304">
        <v>94</v>
      </c>
      <c r="G25" s="304">
        <v>99</v>
      </c>
      <c r="H25" s="305">
        <v>92</v>
      </c>
      <c r="I25" s="475"/>
    </row>
    <row r="26" spans="1:9" ht="24.75" customHeight="1">
      <c r="A26" s="150" t="s">
        <v>195</v>
      </c>
      <c r="B26" s="341">
        <v>3438</v>
      </c>
      <c r="C26" s="341">
        <f>SUM(D26:G26)</f>
        <v>3742</v>
      </c>
      <c r="D26" s="305">
        <v>807</v>
      </c>
      <c r="E26" s="305">
        <v>946</v>
      </c>
      <c r="F26" s="304">
        <v>1006</v>
      </c>
      <c r="G26" s="304">
        <v>983</v>
      </c>
      <c r="H26" s="305">
        <v>1026</v>
      </c>
      <c r="I26" s="475"/>
    </row>
    <row r="27" spans="1:9" ht="13.5" customHeight="1">
      <c r="A27" s="146" t="s">
        <v>183</v>
      </c>
      <c r="B27" s="60"/>
      <c r="C27" s="60"/>
      <c r="D27" s="306"/>
      <c r="E27" s="306"/>
      <c r="F27" s="174"/>
      <c r="G27" s="174"/>
      <c r="H27" s="306"/>
      <c r="I27" s="475"/>
    </row>
    <row r="28" spans="1:9" ht="15" customHeight="1">
      <c r="A28" s="111" t="s">
        <v>253</v>
      </c>
      <c r="B28" s="43">
        <v>1325</v>
      </c>
      <c r="C28" s="43">
        <f>SUM(D28:G28)</f>
        <v>1502</v>
      </c>
      <c r="D28" s="303">
        <v>303</v>
      </c>
      <c r="E28" s="303">
        <v>399</v>
      </c>
      <c r="F28" s="300">
        <v>393</v>
      </c>
      <c r="G28" s="300">
        <v>407</v>
      </c>
      <c r="H28" s="303">
        <v>465</v>
      </c>
      <c r="I28" s="475"/>
    </row>
    <row r="29" spans="1:9" ht="15" customHeight="1">
      <c r="A29" s="111" t="s">
        <v>196</v>
      </c>
      <c r="B29" s="43">
        <v>1379</v>
      </c>
      <c r="C29" s="43">
        <f>SUM(D29:G29)</f>
        <v>1375</v>
      </c>
      <c r="D29" s="303">
        <v>311</v>
      </c>
      <c r="E29" s="303">
        <v>355</v>
      </c>
      <c r="F29" s="300">
        <v>377</v>
      </c>
      <c r="G29" s="300">
        <v>332</v>
      </c>
      <c r="H29" s="303">
        <v>325</v>
      </c>
      <c r="I29" s="475"/>
    </row>
    <row r="30" spans="1:9" ht="15" customHeight="1">
      <c r="A30" s="111" t="s">
        <v>197</v>
      </c>
      <c r="B30" s="43">
        <v>23</v>
      </c>
      <c r="C30" s="43">
        <f>SUM(D30:G30)</f>
        <v>39</v>
      </c>
      <c r="D30" s="303">
        <v>5</v>
      </c>
      <c r="E30" s="303">
        <v>9</v>
      </c>
      <c r="F30" s="300">
        <v>16</v>
      </c>
      <c r="G30" s="300">
        <v>9</v>
      </c>
      <c r="H30" s="303">
        <v>7</v>
      </c>
      <c r="I30" s="475"/>
    </row>
    <row r="31" spans="1:9" ht="3" customHeight="1">
      <c r="A31" s="112"/>
      <c r="B31" s="151"/>
      <c r="C31" s="151"/>
      <c r="D31" s="152"/>
      <c r="E31" s="152"/>
      <c r="F31" s="175"/>
      <c r="G31" s="175"/>
      <c r="H31" s="152"/>
      <c r="I31" s="475"/>
    </row>
    <row r="32" spans="1:9" ht="0.75" customHeight="1" hidden="1">
      <c r="A32" s="144"/>
      <c r="B32" s="185"/>
      <c r="C32" s="185"/>
      <c r="D32" s="153"/>
      <c r="E32" s="153"/>
      <c r="F32" s="153"/>
      <c r="G32" s="153"/>
      <c r="H32" s="153"/>
      <c r="I32" s="475"/>
    </row>
    <row r="33" ht="2.25" customHeight="1">
      <c r="I33" s="475"/>
    </row>
    <row r="34" spans="1:9" ht="14.25" customHeight="1">
      <c r="A34" s="344" t="s">
        <v>382</v>
      </c>
      <c r="B34" s="344"/>
      <c r="I34" s="475"/>
    </row>
    <row r="35" spans="1:9" ht="13.5" customHeight="1">
      <c r="A35" s="344"/>
      <c r="I35" s="141"/>
    </row>
  </sheetData>
  <mergeCells count="5">
    <mergeCell ref="I1:I34"/>
    <mergeCell ref="A5:A6"/>
    <mergeCell ref="B5:B6"/>
    <mergeCell ref="D5:G5"/>
    <mergeCell ref="C5:C6"/>
  </mergeCells>
  <printOptions horizontalCentered="1"/>
  <pageMargins left="0.28" right="0.25" top="0.54" bottom="0.25" header="0.37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0">
      <selection activeCell="B18" sqref="B18"/>
    </sheetView>
  </sheetViews>
  <sheetFormatPr defaultColWidth="9.140625" defaultRowHeight="12.75"/>
  <cols>
    <col min="1" max="1" width="46.140625" style="0" customWidth="1"/>
    <col min="2" max="2" width="12.421875" style="0" customWidth="1"/>
    <col min="3" max="4" width="11.8515625" style="0" customWidth="1"/>
    <col min="5" max="5" width="11.421875" style="0" customWidth="1"/>
    <col min="6" max="6" width="12.7109375" style="0" customWidth="1"/>
    <col min="7" max="7" width="11.8515625" style="0" customWidth="1"/>
    <col min="8" max="8" width="10.8515625" style="0" customWidth="1"/>
    <col min="9" max="9" width="4.140625" style="0" customWidth="1"/>
  </cols>
  <sheetData>
    <row r="1" spans="1:9" ht="19.5" customHeight="1">
      <c r="A1" s="23" t="s">
        <v>356</v>
      </c>
      <c r="B1" s="3"/>
      <c r="C1" s="3"/>
      <c r="I1" s="452" t="s">
        <v>312</v>
      </c>
    </row>
    <row r="2" spans="1:9" ht="2.25" customHeight="1">
      <c r="A2" s="3"/>
      <c r="B2" s="3"/>
      <c r="C2" s="3"/>
      <c r="I2" s="474"/>
    </row>
    <row r="3" spans="1:9" ht="12" customHeight="1">
      <c r="A3" s="3"/>
      <c r="B3" s="3"/>
      <c r="C3" s="3"/>
      <c r="E3" s="59"/>
      <c r="G3" s="59"/>
      <c r="H3" s="59" t="s">
        <v>383</v>
      </c>
      <c r="I3" s="474"/>
    </row>
    <row r="4" spans="1:9" ht="3.75" customHeight="1">
      <c r="A4" s="3"/>
      <c r="B4" s="183"/>
      <c r="C4" s="183"/>
      <c r="I4" s="474"/>
    </row>
    <row r="5" spans="1:9" ht="19.5" customHeight="1">
      <c r="A5" s="469" t="s">
        <v>182</v>
      </c>
      <c r="B5" s="469">
        <v>2005</v>
      </c>
      <c r="C5" s="469" t="s">
        <v>355</v>
      </c>
      <c r="D5" s="471" t="s">
        <v>355</v>
      </c>
      <c r="E5" s="472"/>
      <c r="F5" s="472"/>
      <c r="G5" s="473"/>
      <c r="H5" s="400" t="s">
        <v>357</v>
      </c>
      <c r="I5" s="474"/>
    </row>
    <row r="6" spans="1:9" ht="19.5" customHeight="1">
      <c r="A6" s="470"/>
      <c r="B6" s="470"/>
      <c r="C6" s="470"/>
      <c r="D6" s="61" t="s">
        <v>206</v>
      </c>
      <c r="E6" s="61" t="s">
        <v>208</v>
      </c>
      <c r="F6" s="61" t="s">
        <v>211</v>
      </c>
      <c r="G6" s="61" t="s">
        <v>255</v>
      </c>
      <c r="H6" s="61" t="s">
        <v>206</v>
      </c>
      <c r="I6" s="474"/>
    </row>
    <row r="7" spans="1:9" ht="39.75" customHeight="1">
      <c r="A7" s="62" t="s">
        <v>199</v>
      </c>
      <c r="B7" s="60">
        <v>141</v>
      </c>
      <c r="C7" s="60">
        <f>SUM(D7:G7)</f>
        <v>157</v>
      </c>
      <c r="D7" s="84">
        <v>44</v>
      </c>
      <c r="E7" s="84">
        <v>59</v>
      </c>
      <c r="F7" s="84">
        <v>25</v>
      </c>
      <c r="G7" s="84">
        <v>29</v>
      </c>
      <c r="H7" s="84">
        <v>43</v>
      </c>
      <c r="I7" s="474"/>
    </row>
    <row r="8" spans="1:9" ht="41.25" customHeight="1">
      <c r="A8" s="63" t="s">
        <v>40</v>
      </c>
      <c r="B8" s="60">
        <v>22330</v>
      </c>
      <c r="C8" s="60">
        <f>SUM(D8:G8)</f>
        <v>25069</v>
      </c>
      <c r="D8" s="82">
        <v>4846</v>
      </c>
      <c r="E8" s="82">
        <v>6528</v>
      </c>
      <c r="F8" s="82">
        <v>6292</v>
      </c>
      <c r="G8" s="82">
        <v>7403</v>
      </c>
      <c r="H8" s="82">
        <v>6142</v>
      </c>
      <c r="I8" s="474"/>
    </row>
    <row r="9" spans="1:9" ht="13.5" customHeight="1">
      <c r="A9" s="65" t="s">
        <v>183</v>
      </c>
      <c r="B9" s="60"/>
      <c r="C9" s="60"/>
      <c r="D9" s="82"/>
      <c r="E9" s="82"/>
      <c r="F9" s="82"/>
      <c r="G9" s="82"/>
      <c r="H9" s="82"/>
      <c r="I9" s="474"/>
    </row>
    <row r="10" spans="1:9" ht="33" customHeight="1">
      <c r="A10" s="71" t="s">
        <v>285</v>
      </c>
      <c r="B10" s="43">
        <v>19534</v>
      </c>
      <c r="C10" s="43">
        <f aca="true" t="shared" si="0" ref="C10:C16">SUM(D10:G10)</f>
        <v>22082</v>
      </c>
      <c r="D10" s="95">
        <v>4224</v>
      </c>
      <c r="E10" s="95">
        <v>5796</v>
      </c>
      <c r="F10" s="95">
        <v>5584</v>
      </c>
      <c r="G10" s="95">
        <v>6478</v>
      </c>
      <c r="H10" s="95">
        <v>5482</v>
      </c>
      <c r="I10" s="474"/>
    </row>
    <row r="11" spans="1:9" ht="32.25" customHeight="1">
      <c r="A11" s="7" t="s">
        <v>201</v>
      </c>
      <c r="B11" s="43">
        <v>148</v>
      </c>
      <c r="C11" s="43">
        <f t="shared" si="0"/>
        <v>204</v>
      </c>
      <c r="D11" s="95">
        <v>50</v>
      </c>
      <c r="E11" s="95">
        <v>60</v>
      </c>
      <c r="F11" s="95">
        <v>35</v>
      </c>
      <c r="G11" s="95">
        <v>59</v>
      </c>
      <c r="H11" s="95">
        <v>35</v>
      </c>
      <c r="I11" s="474"/>
    </row>
    <row r="12" spans="1:9" ht="30" customHeight="1">
      <c r="A12" s="71" t="s">
        <v>213</v>
      </c>
      <c r="B12" s="43">
        <v>137</v>
      </c>
      <c r="C12" s="43">
        <f t="shared" si="0"/>
        <v>167</v>
      </c>
      <c r="D12" s="95">
        <v>37</v>
      </c>
      <c r="E12" s="95">
        <v>42</v>
      </c>
      <c r="F12" s="95">
        <v>41</v>
      </c>
      <c r="G12" s="95">
        <v>47</v>
      </c>
      <c r="H12" s="95">
        <v>52</v>
      </c>
      <c r="I12" s="474"/>
    </row>
    <row r="13" spans="1:9" ht="33" customHeight="1">
      <c r="A13" s="7" t="s">
        <v>202</v>
      </c>
      <c r="B13" s="43">
        <v>416</v>
      </c>
      <c r="C13" s="43">
        <f t="shared" si="0"/>
        <v>402</v>
      </c>
      <c r="D13" s="95">
        <v>103</v>
      </c>
      <c r="E13" s="95">
        <v>125</v>
      </c>
      <c r="F13" s="95">
        <v>92</v>
      </c>
      <c r="G13" s="95">
        <v>82</v>
      </c>
      <c r="H13" s="95">
        <v>128</v>
      </c>
      <c r="I13" s="474"/>
    </row>
    <row r="14" spans="1:9" ht="33" customHeight="1">
      <c r="A14" s="7" t="s">
        <v>203</v>
      </c>
      <c r="B14" s="43">
        <v>139</v>
      </c>
      <c r="C14" s="43">
        <f t="shared" si="0"/>
        <v>129</v>
      </c>
      <c r="D14" s="96">
        <v>24</v>
      </c>
      <c r="E14" s="96">
        <v>34</v>
      </c>
      <c r="F14" s="96">
        <v>33</v>
      </c>
      <c r="G14" s="96">
        <v>38</v>
      </c>
      <c r="H14" s="96">
        <v>25</v>
      </c>
      <c r="I14" s="474"/>
    </row>
    <row r="15" spans="1:9" ht="33" customHeight="1">
      <c r="A15" s="71" t="s">
        <v>210</v>
      </c>
      <c r="B15" s="43">
        <v>861</v>
      </c>
      <c r="C15" s="43">
        <f t="shared" si="0"/>
        <v>846</v>
      </c>
      <c r="D15" s="95">
        <v>179</v>
      </c>
      <c r="E15" s="95">
        <v>195</v>
      </c>
      <c r="F15" s="95">
        <v>194</v>
      </c>
      <c r="G15" s="95">
        <v>278</v>
      </c>
      <c r="H15" s="95">
        <v>187</v>
      </c>
      <c r="I15" s="474"/>
    </row>
    <row r="16" spans="1:9" ht="33.75" customHeight="1">
      <c r="A16" s="71" t="s">
        <v>204</v>
      </c>
      <c r="B16" s="43">
        <v>172</v>
      </c>
      <c r="C16" s="43">
        <f t="shared" si="0"/>
        <v>241</v>
      </c>
      <c r="D16" s="95">
        <v>46</v>
      </c>
      <c r="E16" s="95">
        <v>60</v>
      </c>
      <c r="F16" s="95">
        <v>61</v>
      </c>
      <c r="G16" s="95">
        <v>74</v>
      </c>
      <c r="H16" s="95">
        <v>63</v>
      </c>
      <c r="I16" s="474"/>
    </row>
    <row r="17" spans="1:9" ht="8.25" customHeight="1">
      <c r="A17" s="71"/>
      <c r="B17" s="51"/>
      <c r="C17" s="51"/>
      <c r="D17" s="82"/>
      <c r="E17" s="82"/>
      <c r="F17" s="82"/>
      <c r="G17" s="94"/>
      <c r="H17" s="94"/>
      <c r="I17" s="474"/>
    </row>
    <row r="18" spans="1:9" ht="21" customHeight="1">
      <c r="A18" s="72" t="s">
        <v>384</v>
      </c>
      <c r="B18" s="268">
        <v>18</v>
      </c>
      <c r="C18" s="268">
        <f>SUM(D18:G18)</f>
        <v>41</v>
      </c>
      <c r="D18" s="250">
        <v>14</v>
      </c>
      <c r="E18" s="250">
        <v>12</v>
      </c>
      <c r="F18" s="250">
        <v>5</v>
      </c>
      <c r="G18" s="250">
        <v>10</v>
      </c>
      <c r="H18" s="250">
        <v>7</v>
      </c>
      <c r="I18" s="474"/>
    </row>
    <row r="19" spans="1:9" ht="15" customHeight="1">
      <c r="A19" s="69"/>
      <c r="B19" s="56"/>
      <c r="C19" s="56"/>
      <c r="D19" s="69"/>
      <c r="E19" s="69"/>
      <c r="F19" s="69"/>
      <c r="G19" s="69"/>
      <c r="H19" s="69"/>
      <c r="I19" s="474"/>
    </row>
    <row r="20" spans="1:9" ht="4.5" customHeight="1" hidden="1">
      <c r="A20" s="69"/>
      <c r="B20" s="56"/>
      <c r="C20" s="56"/>
      <c r="D20" s="69"/>
      <c r="E20" s="69"/>
      <c r="F20" s="69"/>
      <c r="G20" s="69"/>
      <c r="H20" s="69"/>
      <c r="I20" s="474"/>
    </row>
    <row r="21" spans="1:2" ht="15.75">
      <c r="A21" s="344" t="s">
        <v>385</v>
      </c>
      <c r="B21" s="344"/>
    </row>
    <row r="22" ht="15.75">
      <c r="A22" s="344"/>
    </row>
  </sheetData>
  <mergeCells count="5">
    <mergeCell ref="A5:A6"/>
    <mergeCell ref="I1:I20"/>
    <mergeCell ref="B5:B6"/>
    <mergeCell ref="D5:G5"/>
    <mergeCell ref="C5:C6"/>
  </mergeCells>
  <printOptions horizontalCentered="1"/>
  <pageMargins left="0.3" right="0.25" top="0.88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C1">
      <selection activeCell="I1" sqref="I1:I23"/>
    </sheetView>
  </sheetViews>
  <sheetFormatPr defaultColWidth="9.140625" defaultRowHeight="12.75"/>
  <cols>
    <col min="1" max="1" width="46.57421875" style="0" customWidth="1"/>
    <col min="2" max="8" width="11.7109375" style="0" customWidth="1"/>
    <col min="9" max="9" width="3.00390625" style="0" customWidth="1"/>
    <col min="10" max="10" width="3.7109375" style="0" customWidth="1"/>
  </cols>
  <sheetData>
    <row r="1" spans="1:9" ht="15" customHeight="1">
      <c r="A1" s="83" t="s">
        <v>337</v>
      </c>
      <c r="B1" s="3"/>
      <c r="C1" s="3"/>
      <c r="I1" s="459" t="s">
        <v>313</v>
      </c>
    </row>
    <row r="2" spans="1:9" ht="12" customHeight="1">
      <c r="A2" s="3"/>
      <c r="B2" s="3"/>
      <c r="C2" s="3"/>
      <c r="D2" s="59"/>
      <c r="F2" s="59"/>
      <c r="H2" s="59" t="s">
        <v>205</v>
      </c>
      <c r="I2" s="475"/>
    </row>
    <row r="3" spans="1:9" ht="5.25" customHeight="1">
      <c r="A3" s="3"/>
      <c r="B3" s="12"/>
      <c r="C3" s="12"/>
      <c r="D3" s="240"/>
      <c r="E3" s="240"/>
      <c r="F3" s="240"/>
      <c r="G3" s="240"/>
      <c r="H3" s="177"/>
      <c r="I3" s="475"/>
    </row>
    <row r="4" spans="1:9" ht="19.5" customHeight="1">
      <c r="A4" s="469" t="s">
        <v>182</v>
      </c>
      <c r="B4" s="469">
        <v>2005</v>
      </c>
      <c r="C4" s="469" t="s">
        <v>355</v>
      </c>
      <c r="D4" s="471" t="s">
        <v>355</v>
      </c>
      <c r="E4" s="472"/>
      <c r="F4" s="472"/>
      <c r="G4" s="473"/>
      <c r="H4" s="400" t="s">
        <v>357</v>
      </c>
      <c r="I4" s="475"/>
    </row>
    <row r="5" spans="1:9" ht="15" customHeight="1">
      <c r="A5" s="470"/>
      <c r="B5" s="470"/>
      <c r="C5" s="470"/>
      <c r="D5" s="91" t="s">
        <v>206</v>
      </c>
      <c r="E5" s="91" t="s">
        <v>208</v>
      </c>
      <c r="F5" s="91" t="s">
        <v>2</v>
      </c>
      <c r="G5" s="91" t="s">
        <v>3</v>
      </c>
      <c r="H5" s="91" t="s">
        <v>206</v>
      </c>
      <c r="I5" s="475"/>
    </row>
    <row r="6" spans="1:9" ht="30" customHeight="1">
      <c r="A6" s="128" t="s">
        <v>269</v>
      </c>
      <c r="B6" s="216">
        <f>'Table 3'!B7-'Table 4'!B7</f>
        <v>16991</v>
      </c>
      <c r="C6" s="216">
        <f>'Table 3'!C7-'Table 4'!C7</f>
        <v>21362</v>
      </c>
      <c r="D6" s="216">
        <f>'Table 3'!D7-'Table 4'!D7</f>
        <v>4797</v>
      </c>
      <c r="E6" s="219">
        <f>'Table 3'!E7-'Table 4'!E7</f>
        <v>6393</v>
      </c>
      <c r="F6" s="219">
        <f>'Table 3'!F7-'Table 4'!F7</f>
        <v>4223</v>
      </c>
      <c r="G6" s="219">
        <f>'Table 3'!G7-'Table 4'!G7</f>
        <v>5949</v>
      </c>
      <c r="H6" s="219">
        <f>'Table 3'!H7-'Table 4'!H7</f>
        <v>3404</v>
      </c>
      <c r="I6" s="475"/>
    </row>
    <row r="7" spans="1:9" ht="30" customHeight="1">
      <c r="A7" s="63" t="s">
        <v>41</v>
      </c>
      <c r="B7" s="194">
        <f>'Table 3'!B8-'Table 4'!B8</f>
        <v>1811</v>
      </c>
      <c r="C7" s="194">
        <f>'Table 3'!C8-'Table 4'!C8</f>
        <v>2347</v>
      </c>
      <c r="D7" s="195">
        <f>'Table 3'!D8-'Table 4'!D8</f>
        <v>578</v>
      </c>
      <c r="E7" s="195">
        <f>'Table 3'!E8-'Table 4'!E8</f>
        <v>360</v>
      </c>
      <c r="F7" s="195">
        <f>'Table 3'!F8-'Table 4'!F8</f>
        <v>608</v>
      </c>
      <c r="G7" s="195">
        <f>'Table 3'!G8-'Table 4'!G8</f>
        <v>801</v>
      </c>
      <c r="H7" s="195">
        <f>'Table 3'!H8-'Table 4'!H8</f>
        <v>495</v>
      </c>
      <c r="I7" s="475"/>
    </row>
    <row r="8" spans="1:9" s="67" customFormat="1" ht="18" customHeight="1">
      <c r="A8" s="65" t="s">
        <v>183</v>
      </c>
      <c r="B8" s="199"/>
      <c r="C8" s="199"/>
      <c r="D8" s="198"/>
      <c r="E8" s="198"/>
      <c r="F8" s="198"/>
      <c r="G8" s="198"/>
      <c r="H8" s="198"/>
      <c r="I8" s="475"/>
    </row>
    <row r="9" spans="1:9" s="67" customFormat="1" ht="26.25" customHeight="1">
      <c r="A9" s="7" t="s">
        <v>188</v>
      </c>
      <c r="B9" s="199">
        <f>'Table 3'!B18-'Table 4'!B18</f>
        <v>1617</v>
      </c>
      <c r="C9" s="199">
        <f>'Table 3'!C18-'Table 4'!C18</f>
        <v>2095</v>
      </c>
      <c r="D9" s="199">
        <f>'Table 3'!D18-'Table 4'!D18</f>
        <v>528</v>
      </c>
      <c r="E9" s="198">
        <f>'Table 3'!E18-'Table 4'!E18</f>
        <v>299</v>
      </c>
      <c r="F9" s="198">
        <f>'Table 3'!F18-'Table 4'!F18</f>
        <v>554</v>
      </c>
      <c r="G9" s="198">
        <f>'Table 3'!G18-'Table 4'!G18</f>
        <v>714</v>
      </c>
      <c r="H9" s="198">
        <f>'Table 3'!H18-'Table 4'!H18</f>
        <v>427</v>
      </c>
      <c r="I9" s="475"/>
    </row>
    <row r="10" spans="1:9" ht="30" customHeight="1">
      <c r="A10" s="110" t="s">
        <v>53</v>
      </c>
      <c r="B10" s="201">
        <f>'Table 3'!B19-'Table 4'!B19</f>
        <v>156</v>
      </c>
      <c r="C10" s="201">
        <f>'Table 3'!C19-'Table 4'!C19</f>
        <v>238</v>
      </c>
      <c r="D10" s="208">
        <f>'Table 3'!D19-'Table 4'!D19</f>
        <v>28</v>
      </c>
      <c r="E10" s="208">
        <f>'Table 3'!E19-'Table 4'!E19</f>
        <v>52</v>
      </c>
      <c r="F10" s="208">
        <f>'Table 3'!F19-'Table 4'!F19</f>
        <v>34</v>
      </c>
      <c r="G10" s="208">
        <f>'Table 3'!G19-'Table 4'!G19</f>
        <v>124</v>
      </c>
      <c r="H10" s="208">
        <f>'Table 3'!H19-'Table 4'!H19</f>
        <v>63</v>
      </c>
      <c r="I10" s="475"/>
    </row>
    <row r="11" spans="1:9" ht="30" customHeight="1">
      <c r="A11" s="110" t="s">
        <v>190</v>
      </c>
      <c r="B11" s="201">
        <f>'Table 3'!B20-'Table 4'!B20</f>
        <v>174</v>
      </c>
      <c r="C11" s="201">
        <f>'Table 3'!C20-'Table 4'!C20</f>
        <v>385</v>
      </c>
      <c r="D11" s="208">
        <f>'Table 3'!D20-'Table 4'!D20</f>
        <v>79</v>
      </c>
      <c r="E11" s="208">
        <f>'Table 3'!E20-'Table 4'!E20</f>
        <v>76</v>
      </c>
      <c r="F11" s="208">
        <f>'Table 3'!F20-'Table 4'!F20</f>
        <v>73</v>
      </c>
      <c r="G11" s="208">
        <f>'Table 3'!G20-'Table 4'!G20</f>
        <v>157</v>
      </c>
      <c r="H11" s="208">
        <f>'Table 3'!H20-'Table 4'!H20</f>
        <v>112</v>
      </c>
      <c r="I11" s="475"/>
    </row>
    <row r="12" spans="1:9" ht="30" customHeight="1">
      <c r="A12" s="110" t="s">
        <v>192</v>
      </c>
      <c r="B12" s="202">
        <f>'Table 3'!B23-'Table 4'!B23</f>
        <v>50</v>
      </c>
      <c r="C12" s="202">
        <f>'Table 3'!C23-'Table 4'!C23</f>
        <v>70</v>
      </c>
      <c r="D12" s="202">
        <f>'Table 3'!D23-'Table 4'!D23</f>
        <v>7</v>
      </c>
      <c r="E12" s="202">
        <f>'Table 3'!E23-'Table 4'!E23</f>
        <v>35</v>
      </c>
      <c r="F12" s="202">
        <f>'Table 3'!F23-'Table 4'!F23</f>
        <v>16</v>
      </c>
      <c r="G12" s="202">
        <f>'Table 3'!G23-'Table 4'!G23</f>
        <v>12</v>
      </c>
      <c r="H12" s="202">
        <f>'Table 3'!H23-'Table 4'!H23</f>
        <v>27</v>
      </c>
      <c r="I12" s="475"/>
    </row>
    <row r="13" spans="1:9" ht="30" customHeight="1">
      <c r="A13" s="63" t="s">
        <v>193</v>
      </c>
      <c r="B13" s="195">
        <f>'Table 3'!B24-'Table 4'!B24</f>
        <v>32</v>
      </c>
      <c r="C13" s="195">
        <f>'Table 3'!C24-'Table 4'!C24</f>
        <v>27</v>
      </c>
      <c r="D13" s="195">
        <f>'Table 3'!D24-'Table 4'!D24</f>
        <v>7</v>
      </c>
      <c r="E13" s="195">
        <f>'Table 3'!E24-'Table 4'!E24</f>
        <v>2</v>
      </c>
      <c r="F13" s="195">
        <f>'Table 3'!F24-'Table 4'!F24</f>
        <v>5</v>
      </c>
      <c r="G13" s="195">
        <f>'Table 3'!G24-'Table 4'!G24</f>
        <v>13</v>
      </c>
      <c r="H13" s="195">
        <f>'Table 3'!H24-'Table 4'!H24</f>
        <v>8</v>
      </c>
      <c r="I13" s="475"/>
    </row>
    <row r="14" spans="1:9" ht="30" customHeight="1">
      <c r="A14" s="63" t="s">
        <v>194</v>
      </c>
      <c r="B14" s="194">
        <f>'Table 3'!B25-'Table 4'!B25</f>
        <v>554</v>
      </c>
      <c r="C14" s="194">
        <f>'Table 3'!C25-'Table 4'!C25</f>
        <v>526</v>
      </c>
      <c r="D14" s="195">
        <f>'Table 3'!D25-'Table 4'!D25</f>
        <v>101</v>
      </c>
      <c r="E14" s="195">
        <f>'Table 3'!E25-'Table 4'!E25</f>
        <v>108</v>
      </c>
      <c r="F14" s="195">
        <f>'Table 3'!F25-'Table 4'!F25</f>
        <v>95</v>
      </c>
      <c r="G14" s="195">
        <f>'Table 3'!G25-'Table 4'!G25</f>
        <v>222</v>
      </c>
      <c r="H14" s="195">
        <f>'Table 3'!H25-'Table 4'!H25</f>
        <v>144</v>
      </c>
      <c r="I14" s="475"/>
    </row>
    <row r="15" spans="1:9" ht="30" customHeight="1">
      <c r="A15" s="68" t="s">
        <v>195</v>
      </c>
      <c r="B15" s="201">
        <f>'Table 3'!B26-'Table 4'!B26</f>
        <v>1564</v>
      </c>
      <c r="C15" s="201">
        <f>'Table 3'!C26-'Table 4'!C26</f>
        <v>1794</v>
      </c>
      <c r="D15" s="202">
        <f>'Table 3'!D26-'Table 4'!D26</f>
        <v>416</v>
      </c>
      <c r="E15" s="202">
        <f>'Table 3'!E26-'Table 4'!E26</f>
        <v>462</v>
      </c>
      <c r="F15" s="202">
        <f>'Table 3'!F26-'Table 4'!F26</f>
        <v>462</v>
      </c>
      <c r="G15" s="202">
        <f>'Table 3'!G26-'Table 4'!G26</f>
        <v>454</v>
      </c>
      <c r="H15" s="202">
        <f>'Table 3'!H26-'Table 4'!H26</f>
        <v>414</v>
      </c>
      <c r="I15" s="475"/>
    </row>
    <row r="16" spans="1:9" ht="18" customHeight="1">
      <c r="A16" s="65" t="s">
        <v>183</v>
      </c>
      <c r="B16" s="194"/>
      <c r="C16" s="194"/>
      <c r="D16" s="195"/>
      <c r="E16" s="195"/>
      <c r="F16" s="195"/>
      <c r="G16" s="195"/>
      <c r="H16" s="195"/>
      <c r="I16" s="475"/>
    </row>
    <row r="17" spans="1:9" ht="25.5" customHeight="1">
      <c r="A17" s="7" t="s">
        <v>253</v>
      </c>
      <c r="B17" s="197">
        <f>'Table 3'!B28-'Table 4'!B28</f>
        <v>872</v>
      </c>
      <c r="C17" s="197">
        <f>'Table 3'!C28-'Table 4'!C28</f>
        <v>980</v>
      </c>
      <c r="D17" s="209">
        <f>'Table 3'!D28-'Table 4'!D28</f>
        <v>233</v>
      </c>
      <c r="E17" s="209">
        <f>'Table 3'!E28-'Table 4'!E28</f>
        <v>282</v>
      </c>
      <c r="F17" s="209">
        <f>'Table 3'!F28-'Table 4'!F28</f>
        <v>253</v>
      </c>
      <c r="G17" s="209">
        <f>'Table 3'!G28-'Table 4'!G28</f>
        <v>212</v>
      </c>
      <c r="H17" s="209">
        <f>'Table 3'!H28-'Table 4'!H28</f>
        <v>238</v>
      </c>
      <c r="I17" s="475"/>
    </row>
    <row r="18" spans="1:9" ht="30" customHeight="1">
      <c r="A18" s="7" t="s">
        <v>196</v>
      </c>
      <c r="B18" s="197">
        <f>'Table 3'!B29-'Table 4'!B29</f>
        <v>52</v>
      </c>
      <c r="C18" s="197">
        <f>'Table 3'!C29-'Table 4'!C29</f>
        <v>139</v>
      </c>
      <c r="D18" s="209">
        <f>'Table 3'!D29-'Table 4'!D29</f>
        <v>31</v>
      </c>
      <c r="E18" s="209">
        <f>'Table 3'!E29-'Table 4'!E29</f>
        <v>18</v>
      </c>
      <c r="F18" s="209">
        <f>'Table 3'!F29-'Table 4'!F29</f>
        <v>39</v>
      </c>
      <c r="G18" s="209">
        <f>'Table 3'!G29-'Table 4'!G29</f>
        <v>51</v>
      </c>
      <c r="H18" s="209">
        <f>'Table 3'!H29-'Table 4'!H29</f>
        <v>9</v>
      </c>
      <c r="I18" s="475"/>
    </row>
    <row r="19" spans="1:9" ht="30" customHeight="1">
      <c r="A19" s="7" t="s">
        <v>197</v>
      </c>
      <c r="B19" s="197">
        <f>'Table 3'!B30-'Table 4'!B30</f>
        <v>16</v>
      </c>
      <c r="C19" s="197">
        <f>'Table 3'!C30-'Table 4'!C30</f>
        <v>14</v>
      </c>
      <c r="D19" s="209">
        <f>'Table 3'!D30-'Table 4'!D30</f>
        <v>2</v>
      </c>
      <c r="E19" s="209">
        <f>'Table 3'!E30-'Table 4'!E30</f>
        <v>8</v>
      </c>
      <c r="F19" s="209">
        <f>'Table 3'!F30-'Table 4'!F30</f>
        <v>2</v>
      </c>
      <c r="G19" s="209">
        <f>'Table 3'!G30-'Table 4'!G30</f>
        <v>2</v>
      </c>
      <c r="H19" s="209">
        <f>'Table 3'!H30-'Table 4'!H30</f>
        <v>3</v>
      </c>
      <c r="I19" s="475"/>
    </row>
    <row r="20" spans="1:9" ht="9" customHeight="1">
      <c r="A20" s="9"/>
      <c r="B20" s="203"/>
      <c r="C20" s="203"/>
      <c r="D20" s="205"/>
      <c r="E20" s="204"/>
      <c r="F20" s="204"/>
      <c r="G20" s="204"/>
      <c r="H20" s="204"/>
      <c r="I20" s="475"/>
    </row>
    <row r="21" spans="1:9" ht="0.75" customHeight="1" hidden="1">
      <c r="A21" s="13"/>
      <c r="B21" s="100"/>
      <c r="C21" s="100"/>
      <c r="D21" s="64"/>
      <c r="E21" s="64"/>
      <c r="F21" s="64"/>
      <c r="G21" s="64"/>
      <c r="H21" s="64"/>
      <c r="I21" s="475"/>
    </row>
    <row r="22" spans="1:9" ht="6.75" customHeight="1">
      <c r="A22" s="70"/>
      <c r="B22" s="3"/>
      <c r="C22" s="3"/>
      <c r="I22" s="475"/>
    </row>
    <row r="23" spans="1:9" ht="12.75" customHeight="1">
      <c r="A23" s="344" t="s">
        <v>385</v>
      </c>
      <c r="I23" s="475"/>
    </row>
    <row r="24" spans="1:9" ht="12.75" customHeight="1">
      <c r="A24" s="344"/>
      <c r="I24" s="78"/>
    </row>
  </sheetData>
  <mergeCells count="5">
    <mergeCell ref="I1:I23"/>
    <mergeCell ref="A4:A5"/>
    <mergeCell ref="B4:B5"/>
    <mergeCell ref="D4:G4"/>
    <mergeCell ref="C4:C5"/>
  </mergeCells>
  <printOptions horizontalCentered="1"/>
  <pageMargins left="0.33" right="0.25" top="0.77" bottom="0.33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3">
      <selection activeCell="C28" sqref="C27:C28"/>
    </sheetView>
  </sheetViews>
  <sheetFormatPr defaultColWidth="9.140625" defaultRowHeight="12.75"/>
  <cols>
    <col min="1" max="1" width="44.57421875" style="0" customWidth="1"/>
    <col min="2" max="3" width="11.7109375" style="0" customWidth="1"/>
    <col min="4" max="8" width="11.7109375" style="1" customWidth="1"/>
    <col min="9" max="9" width="2.57421875" style="0" customWidth="1"/>
  </cols>
  <sheetData>
    <row r="1" spans="1:9" ht="19.5" customHeight="1">
      <c r="A1" s="23" t="s">
        <v>358</v>
      </c>
      <c r="B1" s="3"/>
      <c r="C1" s="3"/>
      <c r="I1" s="476" t="s">
        <v>314</v>
      </c>
    </row>
    <row r="2" spans="1:9" ht="3.75" customHeight="1">
      <c r="A2" s="3"/>
      <c r="B2" s="3"/>
      <c r="C2" s="3"/>
      <c r="I2" s="451"/>
    </row>
    <row r="3" spans="1:9" ht="12" customHeight="1">
      <c r="A3" s="3"/>
      <c r="B3" s="3"/>
      <c r="C3" s="3"/>
      <c r="D3" s="59"/>
      <c r="E3" s="59"/>
      <c r="F3" s="59"/>
      <c r="G3" s="59"/>
      <c r="H3" s="59" t="s">
        <v>198</v>
      </c>
      <c r="I3" s="451"/>
    </row>
    <row r="4" spans="1:9" ht="5.25" customHeight="1">
      <c r="A4" s="3"/>
      <c r="B4" s="183"/>
      <c r="C4" s="183"/>
      <c r="I4" s="451"/>
    </row>
    <row r="5" spans="1:9" ht="25.5" customHeight="1">
      <c r="A5" s="469" t="s">
        <v>182</v>
      </c>
      <c r="B5" s="469">
        <v>2005</v>
      </c>
      <c r="C5" s="469" t="s">
        <v>355</v>
      </c>
      <c r="D5" s="471" t="s">
        <v>355</v>
      </c>
      <c r="E5" s="472"/>
      <c r="F5" s="472"/>
      <c r="G5" s="473"/>
      <c r="H5" s="400" t="s">
        <v>357</v>
      </c>
      <c r="I5" s="451"/>
    </row>
    <row r="6" spans="1:9" ht="24" customHeight="1">
      <c r="A6" s="470"/>
      <c r="B6" s="470"/>
      <c r="C6" s="470"/>
      <c r="D6" s="61" t="s">
        <v>206</v>
      </c>
      <c r="E6" s="61" t="s">
        <v>322</v>
      </c>
      <c r="F6" s="61" t="s">
        <v>211</v>
      </c>
      <c r="G6" s="61" t="s">
        <v>255</v>
      </c>
      <c r="H6" s="61" t="s">
        <v>206</v>
      </c>
      <c r="I6" s="451"/>
    </row>
    <row r="7" spans="1:9" ht="39.75" customHeight="1">
      <c r="A7" s="62" t="s">
        <v>199</v>
      </c>
      <c r="B7" s="60">
        <f>'Table 3 cont''d'!B7-'Table 4 cont''d'!B7</f>
        <v>9194</v>
      </c>
      <c r="C7" s="60">
        <f>'Table 3 cont''d'!C7-'Table 4 cont''d'!C7</f>
        <v>11924</v>
      </c>
      <c r="D7" s="84">
        <f>'Table 3 cont''d'!D7-'Table 4 cont''d'!D7</f>
        <v>2631</v>
      </c>
      <c r="E7" s="84">
        <f>'Table 3 cont''d'!E7-'Table 4 cont''d'!E7</f>
        <v>4324</v>
      </c>
      <c r="F7" s="84">
        <f>'Table 3 cont''d'!F7-'Table 4 cont''d'!F7</f>
        <v>1986</v>
      </c>
      <c r="G7" s="84">
        <f>'Table 3 cont''d'!G7-'Table 4 cont''d'!G7</f>
        <v>2983</v>
      </c>
      <c r="H7" s="84">
        <f>'Table 3 cont''d'!H7-'Table 4 cont''d'!H7</f>
        <v>854</v>
      </c>
      <c r="I7" s="451"/>
    </row>
    <row r="8" spans="1:9" ht="35.25" customHeight="1">
      <c r="A8" s="63" t="s">
        <v>40</v>
      </c>
      <c r="B8" s="60">
        <f>'Table 3 cont''d'!B8-'Table 4 cont''d'!B8</f>
        <v>3427</v>
      </c>
      <c r="C8" s="60">
        <f>'Table 3 cont''d'!C8-'Table 4 cont''d'!C8</f>
        <v>4004</v>
      </c>
      <c r="D8" s="60">
        <f>'Table 3 cont''d'!D8-'Table 4 cont''d'!D8</f>
        <v>938</v>
      </c>
      <c r="E8" s="82">
        <f>'Table 3 cont''d'!E8-'Table 4 cont''d'!E8</f>
        <v>961</v>
      </c>
      <c r="F8" s="82">
        <f>'Table 3 cont''d'!F8-'Table 4 cont''d'!F8</f>
        <v>935</v>
      </c>
      <c r="G8" s="82">
        <f>'Table 3 cont''d'!G8-'Table 4 cont''d'!G8</f>
        <v>1170</v>
      </c>
      <c r="H8" s="82">
        <f>'Table 3 cont''d'!H8-'Table 4 cont''d'!H8</f>
        <v>1278</v>
      </c>
      <c r="I8" s="451"/>
    </row>
    <row r="9" spans="1:9" ht="13.5" customHeight="1">
      <c r="A9" s="65" t="s">
        <v>183</v>
      </c>
      <c r="B9" s="60"/>
      <c r="C9" s="60"/>
      <c r="D9" s="60"/>
      <c r="E9" s="82"/>
      <c r="F9" s="82"/>
      <c r="G9" s="82"/>
      <c r="H9" s="82"/>
      <c r="I9" s="451"/>
    </row>
    <row r="10" spans="1:9" ht="29.25" customHeight="1">
      <c r="A10" s="71" t="s">
        <v>200</v>
      </c>
      <c r="B10" s="95">
        <f>'Table 3 cont''d'!B10-'Table 4 cont''d'!B10</f>
        <v>2309</v>
      </c>
      <c r="C10" s="95">
        <f>'Table 3 cont''d'!C10-'Table 4 cont''d'!C10</f>
        <v>2449</v>
      </c>
      <c r="D10" s="43">
        <f>'Table 3 cont''d'!D10-'Table 4 cont''d'!D10</f>
        <v>644</v>
      </c>
      <c r="E10" s="95">
        <f>'Table 3 cont''d'!E10-'Table 4 cont''d'!E10</f>
        <v>476</v>
      </c>
      <c r="F10" s="95">
        <f>'Table 3 cont''d'!F10-'Table 4 cont''d'!F10</f>
        <v>667</v>
      </c>
      <c r="G10" s="95">
        <f>'Table 3 cont''d'!G10-'Table 4 cont''d'!G10</f>
        <v>662</v>
      </c>
      <c r="H10" s="95">
        <f>'Table 3 cont''d'!H10-'Table 4 cont''d'!H10</f>
        <v>798</v>
      </c>
      <c r="I10" s="451"/>
    </row>
    <row r="11" spans="1:9" ht="29.25" customHeight="1">
      <c r="A11" s="7" t="s">
        <v>201</v>
      </c>
      <c r="B11" s="95">
        <f>'Table 3 cont''d'!B11-'Table 4 cont''d'!B11</f>
        <v>7</v>
      </c>
      <c r="C11" s="95">
        <f>'Table 3 cont''d'!C11-'Table 4 cont''d'!C11</f>
        <v>4</v>
      </c>
      <c r="D11" s="43">
        <f>'Table 3 cont''d'!D11-'Table 4 cont''d'!D11</f>
        <v>2</v>
      </c>
      <c r="E11" s="343">
        <f>'Table 3 cont''d'!E11-'Table 4 cont''d'!E11</f>
        <v>0</v>
      </c>
      <c r="F11" s="95">
        <f>'Table 3 cont''d'!F11-'Table 4 cont''d'!F11</f>
        <v>1</v>
      </c>
      <c r="G11" s="95">
        <f>'Table 3 cont''d'!G11-'Table 4 cont''d'!G11</f>
        <v>1</v>
      </c>
      <c r="H11" s="95">
        <f>'Table 3 cont''d'!H11-'Table 4 cont''d'!H11</f>
        <v>2</v>
      </c>
      <c r="I11" s="451"/>
    </row>
    <row r="12" spans="1:9" ht="30.75" customHeight="1">
      <c r="A12" s="71" t="s">
        <v>213</v>
      </c>
      <c r="B12" s="95">
        <f>'Table 3 cont''d'!B12-'Table 4 cont''d'!B12</f>
        <v>17</v>
      </c>
      <c r="C12" s="95">
        <f>'Table 3 cont''d'!C12-'Table 4 cont''d'!C12</f>
        <v>10</v>
      </c>
      <c r="D12" s="43">
        <f>'Table 3 cont''d'!D12-'Table 4 cont''d'!D12</f>
        <v>3</v>
      </c>
      <c r="E12" s="95">
        <f>'Table 3 cont''d'!E12-'Table 4 cont''d'!E12</f>
        <v>2</v>
      </c>
      <c r="F12" s="95">
        <f>'Table 3 cont''d'!F12-'Table 4 cont''d'!F12</f>
        <v>3</v>
      </c>
      <c r="G12" s="95">
        <f>'Table 3 cont''d'!G12-'Table 4 cont''d'!G12</f>
        <v>2</v>
      </c>
      <c r="H12" s="95">
        <f>'Table 3 cont''d'!H12-'Table 4 cont''d'!H12</f>
        <v>3</v>
      </c>
      <c r="I12" s="451"/>
    </row>
    <row r="13" spans="1:9" ht="30.75" customHeight="1">
      <c r="A13" s="7" t="s">
        <v>202</v>
      </c>
      <c r="B13" s="95">
        <f>'Table 3 cont''d'!B13-'Table 4 cont''d'!B13</f>
        <v>96</v>
      </c>
      <c r="C13" s="95">
        <f>'Table 3 cont''d'!C13-'Table 4 cont''d'!C13</f>
        <v>97</v>
      </c>
      <c r="D13" s="43">
        <f>'Table 3 cont''d'!D13-'Table 4 cont''d'!D13</f>
        <v>34</v>
      </c>
      <c r="E13" s="95">
        <f>'Table 3 cont''d'!E13-'Table 4 cont''d'!E13</f>
        <v>25</v>
      </c>
      <c r="F13" s="95">
        <f>'Table 3 cont''d'!F13-'Table 4 cont''d'!F13</f>
        <v>27</v>
      </c>
      <c r="G13" s="95">
        <f>'Table 3 cont''d'!G13-'Table 4 cont''d'!G13</f>
        <v>11</v>
      </c>
      <c r="H13" s="95">
        <f>'Table 3 cont''d'!H13-'Table 4 cont''d'!H13</f>
        <v>4</v>
      </c>
      <c r="I13" s="451"/>
    </row>
    <row r="14" spans="1:9" ht="30.75" customHeight="1">
      <c r="A14" s="7" t="s">
        <v>203</v>
      </c>
      <c r="B14" s="95">
        <f>'Table 3 cont''d'!B14-'Table 4 cont''d'!B14</f>
        <v>62</v>
      </c>
      <c r="C14" s="95">
        <f>'Table 3 cont''d'!C14-'Table 4 cont''d'!C14</f>
        <v>61</v>
      </c>
      <c r="D14" s="43">
        <f>'Table 3 cont''d'!D14-'Table 4 cont''d'!D14</f>
        <v>17</v>
      </c>
      <c r="E14" s="95">
        <f>'Table 3 cont''d'!E14-'Table 4 cont''d'!E14</f>
        <v>6</v>
      </c>
      <c r="F14" s="95">
        <f>'Table 3 cont''d'!F14-'Table 4 cont''d'!F14</f>
        <v>7</v>
      </c>
      <c r="G14" s="95">
        <f>'Table 3 cont''d'!G14-'Table 4 cont''d'!G14</f>
        <v>31</v>
      </c>
      <c r="H14" s="95">
        <f>'Table 3 cont''d'!H14-'Table 4 cont''d'!H14</f>
        <v>4</v>
      </c>
      <c r="I14" s="451"/>
    </row>
    <row r="15" spans="1:9" ht="31.5" customHeight="1">
      <c r="A15" s="71" t="s">
        <v>210</v>
      </c>
      <c r="B15" s="95">
        <f>'Table 3 cont''d'!B15-'Table 4 cont''d'!B15</f>
        <v>278</v>
      </c>
      <c r="C15" s="95">
        <f>'Table 3 cont''d'!C15-'Table 4 cont''d'!C15</f>
        <v>248</v>
      </c>
      <c r="D15" s="43">
        <f>'Table 3 cont''d'!D15-'Table 4 cont''d'!D15</f>
        <v>95</v>
      </c>
      <c r="E15" s="95">
        <f>'Table 3 cont''d'!E15-'Table 4 cont''d'!E15</f>
        <v>59</v>
      </c>
      <c r="F15" s="95">
        <f>'Table 3 cont''d'!F15-'Table 4 cont''d'!F15</f>
        <v>68</v>
      </c>
      <c r="G15" s="95">
        <f>'Table 3 cont''d'!G15-'Table 4 cont''d'!G15</f>
        <v>26</v>
      </c>
      <c r="H15" s="95">
        <f>'Table 3 cont''d'!H15-'Table 4 cont''d'!H15</f>
        <v>24</v>
      </c>
      <c r="I15" s="451"/>
    </row>
    <row r="16" spans="1:9" ht="31.5" customHeight="1">
      <c r="A16" s="71" t="s">
        <v>204</v>
      </c>
      <c r="B16" s="95">
        <f>'Table 3 cont''d'!B16-'Table 4 cont''d'!B16</f>
        <v>106</v>
      </c>
      <c r="C16" s="95">
        <f>'Table 3 cont''d'!C16-'Table 4 cont''d'!C16</f>
        <v>66</v>
      </c>
      <c r="D16" s="43">
        <f>'Table 3 cont''d'!D16-'Table 4 cont''d'!D16</f>
        <v>9</v>
      </c>
      <c r="E16" s="95">
        <f>'Table 3 cont''d'!E16-'Table 4 cont''d'!E16</f>
        <v>17</v>
      </c>
      <c r="F16" s="95">
        <f>'Table 3 cont''d'!F16-'Table 4 cont''d'!F16</f>
        <v>20</v>
      </c>
      <c r="G16" s="95">
        <f>'Table 3 cont''d'!G16-'Table 4 cont''d'!G16</f>
        <v>20</v>
      </c>
      <c r="H16" s="95">
        <f>'Table 3 cont''d'!H16-'Table 4 cont''d'!H16</f>
        <v>28</v>
      </c>
      <c r="I16" s="451"/>
    </row>
    <row r="17" spans="1:9" ht="8.25" customHeight="1">
      <c r="A17" s="71"/>
      <c r="B17" s="105"/>
      <c r="C17" s="105"/>
      <c r="D17" s="51"/>
      <c r="E17" s="105"/>
      <c r="F17" s="105"/>
      <c r="G17" s="105"/>
      <c r="H17" s="105"/>
      <c r="I17" s="451"/>
    </row>
    <row r="18" spans="1:9" ht="23.25" customHeight="1">
      <c r="A18" s="425" t="s">
        <v>386</v>
      </c>
      <c r="B18" s="426">
        <f>'Table 3 cont''d'!B18-'Table 4 cont''d'!B18</f>
        <v>29</v>
      </c>
      <c r="C18" s="426">
        <f>'Table 3 cont''d'!C18-'Table 4 cont''d'!C18</f>
        <v>47</v>
      </c>
      <c r="D18" s="426">
        <f>'Table 3 cont''d'!D18-'Table 4 cont''d'!D18</f>
        <v>12</v>
      </c>
      <c r="E18" s="426">
        <f>'Table 3 cont''d'!E18-'Table 4 cont''d'!E18</f>
        <v>13</v>
      </c>
      <c r="F18" s="426">
        <f>'Table 3 cont''d'!F18-'Table 4 cont''d'!F18</f>
        <v>9</v>
      </c>
      <c r="G18" s="426">
        <f>'Table 3 cont''d'!G18-'Table 4 cont''d'!G18</f>
        <v>13</v>
      </c>
      <c r="H18" s="426">
        <f>'Table 3 cont''d'!H18-'Table 4 cont''d'!H18</f>
        <v>9</v>
      </c>
      <c r="I18" s="451"/>
    </row>
    <row r="19" spans="1:9" ht="0.75" customHeight="1" hidden="1">
      <c r="A19" s="20"/>
      <c r="B19" s="106">
        <f>'Table 3 cont''d'!B18-'Table 4 cont''d'!B18</f>
        <v>29</v>
      </c>
      <c r="C19" s="106">
        <f>'Table 3 cont''d'!C18-'Table 4 cont''d'!C18</f>
        <v>47</v>
      </c>
      <c r="D19" s="106">
        <f>'Table 3 cont''d'!D18-'Table 4 cont''d'!D18</f>
        <v>12</v>
      </c>
      <c r="E19" s="106">
        <f>'Table 3 cont''d'!E18-'Table 4 cont''d'!E18</f>
        <v>13</v>
      </c>
      <c r="F19" s="106">
        <f>'Table 3 cont''d'!F18-'Table 4 cont''d'!F18</f>
        <v>9</v>
      </c>
      <c r="G19" s="106">
        <f>'Table 3 cont''d'!G18-'Table 4 cont''d'!G18</f>
        <v>13</v>
      </c>
      <c r="H19" s="106">
        <f>'Table 3 cont''d'!H18-'Table 4 cont''d'!H18</f>
        <v>9</v>
      </c>
      <c r="I19" s="451"/>
    </row>
    <row r="20" spans="1:9" ht="2.25" customHeight="1" hidden="1">
      <c r="A20" s="69"/>
      <c r="B20" s="56"/>
      <c r="C20" s="56"/>
      <c r="D20" s="176"/>
      <c r="E20" s="107"/>
      <c r="F20" s="107"/>
      <c r="G20" s="107"/>
      <c r="H20" s="107"/>
      <c r="I20" s="451"/>
    </row>
    <row r="21" ht="15.75">
      <c r="A21" s="344" t="s">
        <v>382</v>
      </c>
    </row>
    <row r="22" ht="15.75">
      <c r="A22" s="344"/>
    </row>
  </sheetData>
  <mergeCells count="5">
    <mergeCell ref="I1:I20"/>
    <mergeCell ref="A5:A6"/>
    <mergeCell ref="B5:B6"/>
    <mergeCell ref="D5:G5"/>
    <mergeCell ref="C5:C6"/>
  </mergeCells>
  <printOptions horizontalCentered="1"/>
  <pageMargins left="0.5" right="0.35" top="0.89" bottom="0.49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31">
      <selection activeCell="A50" sqref="A50"/>
    </sheetView>
  </sheetViews>
  <sheetFormatPr defaultColWidth="9.140625" defaultRowHeight="12.75"/>
  <cols>
    <col min="1" max="1" width="6.421875" style="3" customWidth="1"/>
    <col min="2" max="2" width="41.7109375" style="3" customWidth="1"/>
    <col min="3" max="4" width="10.7109375" style="3" customWidth="1"/>
    <col min="5" max="9" width="10.7109375" style="108" customWidth="1"/>
    <col min="10" max="10" width="5.140625" style="3" customWidth="1"/>
    <col min="11" max="16384" width="9.140625" style="3" customWidth="1"/>
  </cols>
  <sheetData>
    <row r="1" spans="1:10" s="5" customFormat="1" ht="18" customHeight="1">
      <c r="A1" s="34" t="s">
        <v>338</v>
      </c>
      <c r="E1" s="155"/>
      <c r="F1" s="155"/>
      <c r="G1" s="155"/>
      <c r="H1" s="155"/>
      <c r="I1" s="155"/>
      <c r="J1" s="459" t="s">
        <v>305</v>
      </c>
    </row>
    <row r="2" spans="1:10" ht="13.5" customHeight="1">
      <c r="A2" s="12"/>
      <c r="E2" s="59"/>
      <c r="G2" s="59"/>
      <c r="H2" s="440"/>
      <c r="I2" s="441" t="s">
        <v>180</v>
      </c>
      <c r="J2" s="459"/>
    </row>
    <row r="3" spans="1:10" ht="0.75" customHeight="1">
      <c r="A3" s="12"/>
      <c r="E3" s="59"/>
      <c r="F3" s="59"/>
      <c r="G3" s="59"/>
      <c r="H3" s="59"/>
      <c r="I3" s="59"/>
      <c r="J3" s="459"/>
    </row>
    <row r="4" spans="1:10" ht="15.75" customHeight="1">
      <c r="A4" s="445" t="s">
        <v>10</v>
      </c>
      <c r="B4" s="446"/>
      <c r="C4" s="469">
        <v>2005</v>
      </c>
      <c r="D4" s="469" t="s">
        <v>295</v>
      </c>
      <c r="E4" s="471" t="s">
        <v>295</v>
      </c>
      <c r="F4" s="472"/>
      <c r="G4" s="472"/>
      <c r="H4" s="473"/>
      <c r="I4" s="400" t="s">
        <v>336</v>
      </c>
      <c r="J4" s="459"/>
    </row>
    <row r="5" spans="1:10" ht="13.5" customHeight="1">
      <c r="A5" s="447"/>
      <c r="B5" s="448"/>
      <c r="C5" s="449"/>
      <c r="D5" s="449"/>
      <c r="E5" s="41" t="s">
        <v>0</v>
      </c>
      <c r="F5" s="41" t="s">
        <v>208</v>
      </c>
      <c r="G5" s="41" t="s">
        <v>211</v>
      </c>
      <c r="H5" s="41" t="s">
        <v>255</v>
      </c>
      <c r="I5" s="41" t="s">
        <v>0</v>
      </c>
      <c r="J5" s="459"/>
    </row>
    <row r="6" spans="1:10" ht="15" customHeight="1">
      <c r="A6" s="22"/>
      <c r="B6" s="186" t="s">
        <v>268</v>
      </c>
      <c r="C6" s="218">
        <f aca="true" t="shared" si="0" ref="C6:I6">C7+C20+C29+C41+C45</f>
        <v>59095</v>
      </c>
      <c r="D6" s="218">
        <f t="shared" si="0"/>
        <v>69099</v>
      </c>
      <c r="E6" s="307">
        <f t="shared" si="0"/>
        <v>14485</v>
      </c>
      <c r="F6" s="307">
        <f t="shared" si="0"/>
        <v>16265</v>
      </c>
      <c r="G6" s="307">
        <f t="shared" si="0"/>
        <v>17991</v>
      </c>
      <c r="H6" s="307">
        <f t="shared" si="0"/>
        <v>20358</v>
      </c>
      <c r="I6" s="307">
        <f t="shared" si="0"/>
        <v>14224</v>
      </c>
      <c r="J6" s="459"/>
    </row>
    <row r="7" spans="1:10" ht="10.5" customHeight="1">
      <c r="A7" s="427" t="s">
        <v>217</v>
      </c>
      <c r="B7" s="428"/>
      <c r="C7" s="429">
        <v>38478</v>
      </c>
      <c r="D7" s="429">
        <f>SUM(E7:H7)</f>
        <v>42691</v>
      </c>
      <c r="E7" s="350">
        <v>9064</v>
      </c>
      <c r="F7" s="350">
        <v>8566</v>
      </c>
      <c r="G7" s="350">
        <v>12017</v>
      </c>
      <c r="H7" s="350">
        <v>13044</v>
      </c>
      <c r="I7" s="350">
        <v>9447</v>
      </c>
      <c r="J7" s="459"/>
    </row>
    <row r="8" spans="1:10" ht="10.5" customHeight="1">
      <c r="A8" s="427"/>
      <c r="B8" s="428" t="s">
        <v>43</v>
      </c>
      <c r="C8" s="430">
        <v>201</v>
      </c>
      <c r="D8" s="430">
        <f aca="true" t="shared" si="1" ref="D8:D48">SUM(E8:H8)</f>
        <v>138</v>
      </c>
      <c r="E8" s="431">
        <v>35</v>
      </c>
      <c r="F8" s="431">
        <v>41</v>
      </c>
      <c r="G8" s="431">
        <v>39</v>
      </c>
      <c r="H8" s="431">
        <v>23</v>
      </c>
      <c r="I8" s="431">
        <v>36</v>
      </c>
      <c r="J8" s="459"/>
    </row>
    <row r="9" spans="1:10" ht="10.5" customHeight="1">
      <c r="A9" s="432"/>
      <c r="B9" s="428" t="s">
        <v>11</v>
      </c>
      <c r="C9" s="430">
        <v>1559</v>
      </c>
      <c r="D9" s="430">
        <f t="shared" si="1"/>
        <v>1845</v>
      </c>
      <c r="E9" s="431">
        <v>374</v>
      </c>
      <c r="F9" s="431">
        <v>448</v>
      </c>
      <c r="G9" s="431">
        <v>516</v>
      </c>
      <c r="H9" s="431">
        <v>507</v>
      </c>
      <c r="I9" s="431">
        <v>472</v>
      </c>
      <c r="J9" s="459"/>
    </row>
    <row r="10" spans="1:10" ht="10.5" customHeight="1">
      <c r="A10" s="432"/>
      <c r="B10" s="428" t="s">
        <v>12</v>
      </c>
      <c r="C10" s="430">
        <v>8391</v>
      </c>
      <c r="D10" s="430">
        <f t="shared" si="1"/>
        <v>8736</v>
      </c>
      <c r="E10" s="431">
        <v>1816</v>
      </c>
      <c r="F10" s="431">
        <v>2257</v>
      </c>
      <c r="G10" s="431">
        <v>2123</v>
      </c>
      <c r="H10" s="431">
        <v>2540</v>
      </c>
      <c r="I10" s="431">
        <v>1858</v>
      </c>
      <c r="J10" s="459"/>
    </row>
    <row r="11" spans="1:10" ht="10.5" customHeight="1">
      <c r="A11" s="432"/>
      <c r="B11" s="428" t="s">
        <v>13</v>
      </c>
      <c r="C11" s="430">
        <v>1070</v>
      </c>
      <c r="D11" s="430">
        <f t="shared" si="1"/>
        <v>1293</v>
      </c>
      <c r="E11" s="431">
        <v>250</v>
      </c>
      <c r="F11" s="431">
        <v>347</v>
      </c>
      <c r="G11" s="431">
        <v>283</v>
      </c>
      <c r="H11" s="431">
        <v>413</v>
      </c>
      <c r="I11" s="431">
        <v>336</v>
      </c>
      <c r="J11" s="459"/>
    </row>
    <row r="12" spans="1:10" ht="10.5" customHeight="1">
      <c r="A12" s="432"/>
      <c r="B12" s="428" t="s">
        <v>14</v>
      </c>
      <c r="C12" s="430">
        <v>3308</v>
      </c>
      <c r="D12" s="430">
        <f t="shared" si="1"/>
        <v>2748</v>
      </c>
      <c r="E12" s="431">
        <v>616</v>
      </c>
      <c r="F12" s="431">
        <v>692</v>
      </c>
      <c r="G12" s="431">
        <v>615</v>
      </c>
      <c r="H12" s="431">
        <v>825</v>
      </c>
      <c r="I12" s="431">
        <v>754</v>
      </c>
      <c r="J12" s="459"/>
    </row>
    <row r="13" spans="1:10" ht="10.5" customHeight="1">
      <c r="A13" s="432"/>
      <c r="B13" s="428" t="s">
        <v>15</v>
      </c>
      <c r="C13" s="430">
        <v>723</v>
      </c>
      <c r="D13" s="430">
        <f t="shared" si="1"/>
        <v>874</v>
      </c>
      <c r="E13" s="431">
        <v>179</v>
      </c>
      <c r="F13" s="431">
        <v>164</v>
      </c>
      <c r="G13" s="431">
        <v>174</v>
      </c>
      <c r="H13" s="431">
        <v>357</v>
      </c>
      <c r="I13" s="431">
        <v>218</v>
      </c>
      <c r="J13" s="459"/>
    </row>
    <row r="14" spans="1:10" ht="10.5" customHeight="1">
      <c r="A14" s="432"/>
      <c r="B14" s="428" t="s">
        <v>16</v>
      </c>
      <c r="C14" s="430">
        <v>558</v>
      </c>
      <c r="D14" s="430">
        <f t="shared" si="1"/>
        <v>187</v>
      </c>
      <c r="E14" s="431">
        <v>29</v>
      </c>
      <c r="F14" s="431">
        <v>36</v>
      </c>
      <c r="G14" s="431">
        <v>35</v>
      </c>
      <c r="H14" s="431">
        <v>87</v>
      </c>
      <c r="I14" s="431">
        <v>485</v>
      </c>
      <c r="J14" s="459"/>
    </row>
    <row r="15" spans="1:10" ht="10.5" customHeight="1">
      <c r="A15" s="432"/>
      <c r="B15" s="428" t="s">
        <v>19</v>
      </c>
      <c r="C15" s="430">
        <v>1589</v>
      </c>
      <c r="D15" s="430">
        <f t="shared" si="1"/>
        <v>2487</v>
      </c>
      <c r="E15" s="431">
        <v>462</v>
      </c>
      <c r="F15" s="431">
        <v>539</v>
      </c>
      <c r="G15" s="431">
        <v>608</v>
      </c>
      <c r="H15" s="431">
        <v>878</v>
      </c>
      <c r="I15" s="431">
        <v>450</v>
      </c>
      <c r="J15" s="459"/>
    </row>
    <row r="16" spans="1:10" ht="10.5" customHeight="1">
      <c r="A16" s="432"/>
      <c r="B16" s="428" t="s">
        <v>27</v>
      </c>
      <c r="C16" s="430">
        <v>29</v>
      </c>
      <c r="D16" s="430">
        <f t="shared" si="1"/>
        <v>128</v>
      </c>
      <c r="E16" s="431">
        <v>115</v>
      </c>
      <c r="F16" s="431">
        <v>6</v>
      </c>
      <c r="G16" s="431">
        <v>2</v>
      </c>
      <c r="H16" s="431">
        <v>5</v>
      </c>
      <c r="I16" s="431">
        <v>4</v>
      </c>
      <c r="J16" s="459"/>
    </row>
    <row r="17" spans="1:10" ht="10.5" customHeight="1">
      <c r="A17" s="432"/>
      <c r="B17" s="428" t="s">
        <v>32</v>
      </c>
      <c r="C17" s="430">
        <v>647</v>
      </c>
      <c r="D17" s="430">
        <f t="shared" si="1"/>
        <v>660</v>
      </c>
      <c r="E17" s="431">
        <v>190</v>
      </c>
      <c r="F17" s="431">
        <v>186</v>
      </c>
      <c r="G17" s="431">
        <v>143</v>
      </c>
      <c r="H17" s="431">
        <v>141</v>
      </c>
      <c r="I17" s="431">
        <v>186</v>
      </c>
      <c r="J17" s="459"/>
    </row>
    <row r="18" spans="1:10" ht="10.5" customHeight="1">
      <c r="A18" s="432"/>
      <c r="B18" s="428" t="s">
        <v>18</v>
      </c>
      <c r="C18" s="430">
        <v>19215</v>
      </c>
      <c r="D18" s="430">
        <f t="shared" si="1"/>
        <v>22406</v>
      </c>
      <c r="E18" s="431">
        <v>4724</v>
      </c>
      <c r="F18" s="431">
        <v>3398</v>
      </c>
      <c r="G18" s="431">
        <v>7315</v>
      </c>
      <c r="H18" s="431">
        <v>6969</v>
      </c>
      <c r="I18" s="431">
        <v>4272</v>
      </c>
      <c r="J18" s="459"/>
    </row>
    <row r="19" spans="1:10" ht="10.5" customHeight="1">
      <c r="A19" s="432"/>
      <c r="B19" s="433" t="s">
        <v>20</v>
      </c>
      <c r="C19" s="430">
        <f>C7-SUM(C8:C18)</f>
        <v>1188</v>
      </c>
      <c r="D19" s="430">
        <f t="shared" si="1"/>
        <v>1189</v>
      </c>
      <c r="E19" s="431">
        <f>E7-SUM(E8:E18)</f>
        <v>274</v>
      </c>
      <c r="F19" s="431">
        <f>F7-SUM(F8:F18)</f>
        <v>452</v>
      </c>
      <c r="G19" s="431">
        <f>G7-SUM(G8:G18)</f>
        <v>164</v>
      </c>
      <c r="H19" s="431">
        <f>H7-SUM(H8:H18)</f>
        <v>299</v>
      </c>
      <c r="I19" s="431">
        <f>I7-SUM(I8:I18)</f>
        <v>376</v>
      </c>
      <c r="J19" s="459"/>
    </row>
    <row r="20" spans="1:10" ht="10.5" customHeight="1">
      <c r="A20" s="427" t="s">
        <v>218</v>
      </c>
      <c r="B20" s="433"/>
      <c r="C20" s="429">
        <v>7295</v>
      </c>
      <c r="D20" s="429">
        <f t="shared" si="1"/>
        <v>11520</v>
      </c>
      <c r="E20" s="350">
        <v>2490</v>
      </c>
      <c r="F20" s="350">
        <v>3395</v>
      </c>
      <c r="G20" s="350">
        <v>2297</v>
      </c>
      <c r="H20" s="350">
        <f>3338</f>
        <v>3338</v>
      </c>
      <c r="I20" s="350">
        <v>1281</v>
      </c>
      <c r="J20" s="459"/>
    </row>
    <row r="21" spans="1:10" ht="10.5" customHeight="1">
      <c r="A21" s="427"/>
      <c r="B21" s="433" t="s">
        <v>263</v>
      </c>
      <c r="C21" s="430">
        <v>187</v>
      </c>
      <c r="D21" s="430">
        <f t="shared" si="1"/>
        <v>167</v>
      </c>
      <c r="E21" s="431">
        <v>32</v>
      </c>
      <c r="F21" s="431">
        <v>43</v>
      </c>
      <c r="G21" s="431">
        <v>51</v>
      </c>
      <c r="H21" s="431">
        <v>41</v>
      </c>
      <c r="I21" s="431">
        <v>27</v>
      </c>
      <c r="J21" s="459"/>
    </row>
    <row r="22" spans="1:10" ht="13.5" customHeight="1">
      <c r="A22" s="432"/>
      <c r="B22" s="433" t="s">
        <v>387</v>
      </c>
      <c r="C22" s="430">
        <v>194</v>
      </c>
      <c r="D22" s="430">
        <f t="shared" si="1"/>
        <v>224</v>
      </c>
      <c r="E22" s="431">
        <v>41</v>
      </c>
      <c r="F22" s="431">
        <v>41</v>
      </c>
      <c r="G22" s="431">
        <v>65</v>
      </c>
      <c r="H22" s="431">
        <v>77</v>
      </c>
      <c r="I22" s="431">
        <v>37</v>
      </c>
      <c r="J22" s="459"/>
    </row>
    <row r="23" spans="1:10" ht="10.5" customHeight="1">
      <c r="A23" s="432"/>
      <c r="B23" s="433" t="s">
        <v>23</v>
      </c>
      <c r="C23" s="430">
        <v>257</v>
      </c>
      <c r="D23" s="430">
        <f t="shared" si="1"/>
        <v>394</v>
      </c>
      <c r="E23" s="431">
        <v>90</v>
      </c>
      <c r="F23" s="431">
        <v>99</v>
      </c>
      <c r="G23" s="431">
        <v>84</v>
      </c>
      <c r="H23" s="431">
        <v>121</v>
      </c>
      <c r="I23" s="431">
        <v>79</v>
      </c>
      <c r="J23" s="459"/>
    </row>
    <row r="24" spans="1:10" ht="10.5" customHeight="1">
      <c r="A24" s="432"/>
      <c r="B24" s="433" t="s">
        <v>31</v>
      </c>
      <c r="C24" s="430">
        <v>507</v>
      </c>
      <c r="D24" s="430">
        <f t="shared" si="1"/>
        <v>542</v>
      </c>
      <c r="E24" s="431">
        <v>276</v>
      </c>
      <c r="F24" s="431">
        <v>75</v>
      </c>
      <c r="G24" s="431">
        <v>146</v>
      </c>
      <c r="H24" s="431">
        <v>45</v>
      </c>
      <c r="I24" s="431">
        <v>32</v>
      </c>
      <c r="J24" s="459"/>
    </row>
    <row r="25" spans="1:10" ht="10.5" customHeight="1">
      <c r="A25" s="432"/>
      <c r="B25" s="433" t="s">
        <v>26</v>
      </c>
      <c r="C25" s="430">
        <v>219</v>
      </c>
      <c r="D25" s="430">
        <f t="shared" si="1"/>
        <v>146</v>
      </c>
      <c r="E25" s="431">
        <v>31</v>
      </c>
      <c r="F25" s="431">
        <v>34</v>
      </c>
      <c r="G25" s="431">
        <v>38</v>
      </c>
      <c r="H25" s="431">
        <v>43</v>
      </c>
      <c r="I25" s="431">
        <v>49</v>
      </c>
      <c r="J25" s="459"/>
    </row>
    <row r="26" spans="1:10" ht="10.5" customHeight="1">
      <c r="A26" s="432"/>
      <c r="B26" s="433" t="s">
        <v>33</v>
      </c>
      <c r="C26" s="430">
        <v>482</v>
      </c>
      <c r="D26" s="430">
        <f t="shared" si="1"/>
        <v>1197</v>
      </c>
      <c r="E26" s="431">
        <v>577</v>
      </c>
      <c r="F26" s="431">
        <v>83</v>
      </c>
      <c r="G26" s="431">
        <v>36</v>
      </c>
      <c r="H26" s="431">
        <v>501</v>
      </c>
      <c r="I26" s="431">
        <v>68</v>
      </c>
      <c r="J26" s="459"/>
    </row>
    <row r="27" spans="1:10" ht="10.5" customHeight="1">
      <c r="A27" s="432"/>
      <c r="B27" s="433" t="s">
        <v>134</v>
      </c>
      <c r="C27" s="430">
        <v>4903</v>
      </c>
      <c r="D27" s="430">
        <f t="shared" si="1"/>
        <v>7881</v>
      </c>
      <c r="E27" s="431">
        <v>1345</v>
      </c>
      <c r="F27" s="431">
        <v>2826</v>
      </c>
      <c r="G27" s="431">
        <v>1624</v>
      </c>
      <c r="H27" s="431">
        <v>2086</v>
      </c>
      <c r="I27" s="431">
        <v>730</v>
      </c>
      <c r="J27" s="459"/>
    </row>
    <row r="28" spans="1:10" ht="10.5" customHeight="1">
      <c r="A28" s="432"/>
      <c r="B28" s="433" t="s">
        <v>20</v>
      </c>
      <c r="C28" s="430">
        <f>C20-SUM(C21:C27)</f>
        <v>546</v>
      </c>
      <c r="D28" s="430">
        <f t="shared" si="1"/>
        <v>969</v>
      </c>
      <c r="E28" s="431">
        <f>E20-SUM(E21:E27)</f>
        <v>98</v>
      </c>
      <c r="F28" s="431">
        <f>F20-SUM(F21:F27)</f>
        <v>194</v>
      </c>
      <c r="G28" s="431">
        <f>G20-SUM(G21:G27)</f>
        <v>253</v>
      </c>
      <c r="H28" s="431">
        <f>H20-SUM(H21:H27)</f>
        <v>424</v>
      </c>
      <c r="I28" s="431">
        <f>I20-SUM(I21:I27)</f>
        <v>259</v>
      </c>
      <c r="J28" s="459"/>
    </row>
    <row r="29" spans="1:10" ht="10.5" customHeight="1">
      <c r="A29" s="427" t="s">
        <v>219</v>
      </c>
      <c r="B29" s="433"/>
      <c r="C29" s="429">
        <v>7173</v>
      </c>
      <c r="D29" s="429">
        <f t="shared" si="1"/>
        <v>8161</v>
      </c>
      <c r="E29" s="350">
        <v>1757</v>
      </c>
      <c r="F29" s="350">
        <v>1996</v>
      </c>
      <c r="G29" s="350">
        <v>2062</v>
      </c>
      <c r="H29" s="350">
        <v>2346</v>
      </c>
      <c r="I29" s="350">
        <v>2125</v>
      </c>
      <c r="J29" s="459"/>
    </row>
    <row r="30" spans="1:10" ht="10.5" customHeight="1">
      <c r="A30" s="432"/>
      <c r="B30" s="433" t="s">
        <v>144</v>
      </c>
      <c r="C30" s="430">
        <v>110</v>
      </c>
      <c r="D30" s="430">
        <f t="shared" si="1"/>
        <v>136</v>
      </c>
      <c r="E30" s="431">
        <v>26</v>
      </c>
      <c r="F30" s="431">
        <v>27</v>
      </c>
      <c r="G30" s="431">
        <v>40</v>
      </c>
      <c r="H30" s="431">
        <v>43</v>
      </c>
      <c r="I30" s="431">
        <v>44</v>
      </c>
      <c r="J30" s="459"/>
    </row>
    <row r="31" spans="1:10" ht="10.5" customHeight="1">
      <c r="A31" s="432"/>
      <c r="B31" s="433" t="s">
        <v>296</v>
      </c>
      <c r="C31" s="430">
        <v>229</v>
      </c>
      <c r="D31" s="430">
        <f t="shared" si="1"/>
        <v>325</v>
      </c>
      <c r="E31" s="431">
        <v>80</v>
      </c>
      <c r="F31" s="431">
        <v>88</v>
      </c>
      <c r="G31" s="431">
        <v>106</v>
      </c>
      <c r="H31" s="431">
        <v>51</v>
      </c>
      <c r="I31" s="431">
        <v>59</v>
      </c>
      <c r="J31" s="459"/>
    </row>
    <row r="32" spans="1:10" ht="10.5" customHeight="1">
      <c r="A32" s="432"/>
      <c r="B32" s="433" t="s">
        <v>24</v>
      </c>
      <c r="C32" s="430">
        <v>207</v>
      </c>
      <c r="D32" s="430">
        <f t="shared" si="1"/>
        <v>138</v>
      </c>
      <c r="E32" s="431">
        <v>46</v>
      </c>
      <c r="F32" s="431">
        <v>17</v>
      </c>
      <c r="G32" s="431">
        <v>32</v>
      </c>
      <c r="H32" s="431">
        <v>43</v>
      </c>
      <c r="I32" s="431">
        <v>54</v>
      </c>
      <c r="J32" s="459"/>
    </row>
    <row r="33" spans="1:10" ht="10.5" customHeight="1">
      <c r="A33" s="432"/>
      <c r="B33" s="433" t="s">
        <v>300</v>
      </c>
      <c r="C33" s="430">
        <v>3373</v>
      </c>
      <c r="D33" s="430">
        <f t="shared" si="1"/>
        <v>3294</v>
      </c>
      <c r="E33" s="431">
        <v>740</v>
      </c>
      <c r="F33" s="431">
        <v>869</v>
      </c>
      <c r="G33" s="431">
        <v>803</v>
      </c>
      <c r="H33" s="431">
        <v>882</v>
      </c>
      <c r="I33" s="431">
        <v>889</v>
      </c>
      <c r="J33" s="459"/>
    </row>
    <row r="34" spans="1:10" ht="10.5" customHeight="1">
      <c r="A34" s="432"/>
      <c r="B34" s="433" t="s">
        <v>147</v>
      </c>
      <c r="C34" s="430">
        <v>38</v>
      </c>
      <c r="D34" s="430">
        <f t="shared" si="1"/>
        <v>35</v>
      </c>
      <c r="E34" s="431">
        <v>2</v>
      </c>
      <c r="F34" s="431">
        <v>1</v>
      </c>
      <c r="G34" s="431">
        <v>6</v>
      </c>
      <c r="H34" s="431">
        <v>26</v>
      </c>
      <c r="I34" s="431">
        <v>3</v>
      </c>
      <c r="J34" s="459"/>
    </row>
    <row r="35" spans="1:10" ht="10.5" customHeight="1">
      <c r="A35" s="432"/>
      <c r="B35" s="433" t="s">
        <v>17</v>
      </c>
      <c r="C35" s="430">
        <v>1561</v>
      </c>
      <c r="D35" s="430">
        <f t="shared" si="1"/>
        <v>1657</v>
      </c>
      <c r="E35" s="431">
        <v>283</v>
      </c>
      <c r="F35" s="431">
        <v>408</v>
      </c>
      <c r="G35" s="431">
        <v>409</v>
      </c>
      <c r="H35" s="431">
        <v>557</v>
      </c>
      <c r="I35" s="431">
        <v>461</v>
      </c>
      <c r="J35" s="459"/>
    </row>
    <row r="36" spans="1:10" ht="10.5" customHeight="1">
      <c r="A36" s="432"/>
      <c r="B36" s="433" t="s">
        <v>25</v>
      </c>
      <c r="C36" s="430">
        <v>419</v>
      </c>
      <c r="D36" s="430">
        <f t="shared" si="1"/>
        <v>475</v>
      </c>
      <c r="E36" s="431">
        <v>98</v>
      </c>
      <c r="F36" s="431">
        <v>138</v>
      </c>
      <c r="G36" s="431">
        <v>111</v>
      </c>
      <c r="H36" s="431">
        <v>128</v>
      </c>
      <c r="I36" s="431">
        <v>96</v>
      </c>
      <c r="J36" s="459"/>
    </row>
    <row r="37" spans="1:10" ht="10.5" customHeight="1">
      <c r="A37" s="432"/>
      <c r="B37" s="433" t="s">
        <v>281</v>
      </c>
      <c r="C37" s="430">
        <v>788</v>
      </c>
      <c r="D37" s="430">
        <f t="shared" si="1"/>
        <v>1487</v>
      </c>
      <c r="E37" s="431">
        <v>336</v>
      </c>
      <c r="F37" s="431">
        <v>324</v>
      </c>
      <c r="G37" s="431">
        <v>420</v>
      </c>
      <c r="H37" s="431">
        <v>407</v>
      </c>
      <c r="I37" s="431">
        <v>388</v>
      </c>
      <c r="J37" s="459"/>
    </row>
    <row r="38" spans="1:10" ht="10.5" customHeight="1">
      <c r="A38" s="432"/>
      <c r="B38" s="433" t="s">
        <v>44</v>
      </c>
      <c r="C38" s="430">
        <v>79</v>
      </c>
      <c r="D38" s="430">
        <f t="shared" si="1"/>
        <v>40</v>
      </c>
      <c r="E38" s="431">
        <v>17</v>
      </c>
      <c r="F38" s="431">
        <v>8</v>
      </c>
      <c r="G38" s="431">
        <v>6</v>
      </c>
      <c r="H38" s="431">
        <v>9</v>
      </c>
      <c r="I38" s="431">
        <v>4</v>
      </c>
      <c r="J38" s="459"/>
    </row>
    <row r="39" spans="1:10" ht="10.5" customHeight="1">
      <c r="A39" s="432"/>
      <c r="B39" s="433" t="s">
        <v>30</v>
      </c>
      <c r="C39" s="430">
        <v>53</v>
      </c>
      <c r="D39" s="430">
        <f t="shared" si="1"/>
        <v>52</v>
      </c>
      <c r="E39" s="431">
        <v>11</v>
      </c>
      <c r="F39" s="431">
        <v>17</v>
      </c>
      <c r="G39" s="431">
        <v>11</v>
      </c>
      <c r="H39" s="431">
        <v>13</v>
      </c>
      <c r="I39" s="431">
        <v>13</v>
      </c>
      <c r="J39" s="459"/>
    </row>
    <row r="40" spans="1:10" ht="10.5" customHeight="1">
      <c r="A40" s="432"/>
      <c r="B40" s="433" t="s">
        <v>20</v>
      </c>
      <c r="C40" s="430">
        <f>C29-SUM(C30:C39)</f>
        <v>316</v>
      </c>
      <c r="D40" s="430">
        <f t="shared" si="1"/>
        <v>522</v>
      </c>
      <c r="E40" s="434">
        <f>E29-SUM(E30:E39)</f>
        <v>118</v>
      </c>
      <c r="F40" s="434">
        <f>F29-SUM(F30:F39)</f>
        <v>99</v>
      </c>
      <c r="G40" s="434">
        <f>G29-SUM(G30:G39)</f>
        <v>118</v>
      </c>
      <c r="H40" s="434">
        <f>H29-SUM(H30:H39)</f>
        <v>187</v>
      </c>
      <c r="I40" s="434">
        <f>I29-SUM(I30:I39)</f>
        <v>114</v>
      </c>
      <c r="J40" s="459"/>
    </row>
    <row r="41" spans="1:10" ht="10.5" customHeight="1">
      <c r="A41" s="427" t="s">
        <v>220</v>
      </c>
      <c r="B41" s="433"/>
      <c r="C41" s="429">
        <v>5916</v>
      </c>
      <c r="D41" s="429">
        <f t="shared" si="1"/>
        <v>6084</v>
      </c>
      <c r="E41" s="350">
        <v>1121</v>
      </c>
      <c r="F41" s="350">
        <v>2037</v>
      </c>
      <c r="G41" s="350">
        <v>1578</v>
      </c>
      <c r="H41" s="350">
        <v>1348</v>
      </c>
      <c r="I41" s="350">
        <v>1340</v>
      </c>
      <c r="J41" s="459"/>
    </row>
    <row r="42" spans="1:10" ht="10.5" customHeight="1">
      <c r="A42" s="432"/>
      <c r="B42" s="433" t="s">
        <v>22</v>
      </c>
      <c r="C42" s="430">
        <v>89</v>
      </c>
      <c r="D42" s="430">
        <f t="shared" si="1"/>
        <v>139</v>
      </c>
      <c r="E42" s="431">
        <v>26</v>
      </c>
      <c r="F42" s="431">
        <v>33</v>
      </c>
      <c r="G42" s="431">
        <v>34</v>
      </c>
      <c r="H42" s="431">
        <v>46</v>
      </c>
      <c r="I42" s="431">
        <v>19</v>
      </c>
      <c r="J42" s="459"/>
    </row>
    <row r="43" spans="1:10" ht="10.5" customHeight="1">
      <c r="A43" s="432"/>
      <c r="B43" s="433" t="s">
        <v>29</v>
      </c>
      <c r="C43" s="430">
        <v>5640</v>
      </c>
      <c r="D43" s="430">
        <f t="shared" si="1"/>
        <v>5761</v>
      </c>
      <c r="E43" s="431">
        <v>1061</v>
      </c>
      <c r="F43" s="431">
        <v>1958</v>
      </c>
      <c r="G43" s="431">
        <v>1500</v>
      </c>
      <c r="H43" s="431">
        <v>1242</v>
      </c>
      <c r="I43" s="431">
        <v>1242</v>
      </c>
      <c r="J43" s="459"/>
    </row>
    <row r="44" spans="1:10" ht="10.5" customHeight="1">
      <c r="A44" s="432"/>
      <c r="B44" s="433" t="s">
        <v>20</v>
      </c>
      <c r="C44" s="430">
        <f>C41-SUM(C42:C43)</f>
        <v>187</v>
      </c>
      <c r="D44" s="430">
        <f t="shared" si="1"/>
        <v>184</v>
      </c>
      <c r="E44" s="434">
        <f>E41-SUM(E42:E43)</f>
        <v>34</v>
      </c>
      <c r="F44" s="434">
        <f>F41-SUM(F42:F43)</f>
        <v>46</v>
      </c>
      <c r="G44" s="434">
        <f>G41-SUM(G42:G43)</f>
        <v>44</v>
      </c>
      <c r="H44" s="434">
        <f>H41-SUM(H42:H43)</f>
        <v>60</v>
      </c>
      <c r="I44" s="434">
        <f>I41-SUM(I42:I43)</f>
        <v>79</v>
      </c>
      <c r="J44" s="459"/>
    </row>
    <row r="45" spans="1:10" ht="10.5" customHeight="1">
      <c r="A45" s="427" t="s">
        <v>221</v>
      </c>
      <c r="B45" s="433"/>
      <c r="C45" s="429">
        <v>233</v>
      </c>
      <c r="D45" s="429">
        <f t="shared" si="1"/>
        <v>643</v>
      </c>
      <c r="E45" s="350">
        <v>53</v>
      </c>
      <c r="F45" s="350">
        <f>41+230</f>
        <v>271</v>
      </c>
      <c r="G45" s="350">
        <v>37</v>
      </c>
      <c r="H45" s="350">
        <f>32+250</f>
        <v>282</v>
      </c>
      <c r="I45" s="350">
        <v>31</v>
      </c>
      <c r="J45" s="459"/>
    </row>
    <row r="46" spans="1:10" ht="10.5" customHeight="1">
      <c r="A46" s="432"/>
      <c r="B46" s="433" t="s">
        <v>21</v>
      </c>
      <c r="C46" s="430">
        <v>116</v>
      </c>
      <c r="D46" s="430">
        <f t="shared" si="1"/>
        <v>126</v>
      </c>
      <c r="E46" s="431">
        <v>26</v>
      </c>
      <c r="F46" s="431">
        <v>37</v>
      </c>
      <c r="G46" s="431">
        <v>34</v>
      </c>
      <c r="H46" s="431">
        <v>29</v>
      </c>
      <c r="I46" s="431">
        <v>22</v>
      </c>
      <c r="J46" s="459"/>
    </row>
    <row r="47" spans="1:10" ht="10.5" customHeight="1">
      <c r="A47" s="432"/>
      <c r="B47" s="428" t="s">
        <v>279</v>
      </c>
      <c r="C47" s="430">
        <v>93</v>
      </c>
      <c r="D47" s="430">
        <f t="shared" si="1"/>
        <v>23</v>
      </c>
      <c r="E47" s="431">
        <v>23</v>
      </c>
      <c r="F47" s="435">
        <v>0</v>
      </c>
      <c r="G47" s="435">
        <v>0</v>
      </c>
      <c r="H47" s="435">
        <v>0</v>
      </c>
      <c r="I47" s="435">
        <v>0</v>
      </c>
      <c r="J47" s="459"/>
    </row>
    <row r="48" spans="1:10" ht="10.5" customHeight="1">
      <c r="A48" s="436"/>
      <c r="B48" s="437" t="s">
        <v>20</v>
      </c>
      <c r="C48" s="438">
        <f>C45-SUM(C46:C47)</f>
        <v>24</v>
      </c>
      <c r="D48" s="438">
        <f t="shared" si="1"/>
        <v>494</v>
      </c>
      <c r="E48" s="439">
        <f>E45-SUM(E46:E47)</f>
        <v>4</v>
      </c>
      <c r="F48" s="439">
        <f>F45-SUM(F46:F47)</f>
        <v>234</v>
      </c>
      <c r="G48" s="439">
        <f>G45-SUM(G46:G47)</f>
        <v>3</v>
      </c>
      <c r="H48" s="439">
        <f>H45-SUM(H46:H47)</f>
        <v>253</v>
      </c>
      <c r="I48" s="439">
        <f>I45-SUM(I46:I47)</f>
        <v>9</v>
      </c>
      <c r="J48" s="459"/>
    </row>
    <row r="49" spans="1:10" ht="15" customHeight="1">
      <c r="A49" s="123" t="s">
        <v>329</v>
      </c>
      <c r="C49" s="346" t="s">
        <v>330</v>
      </c>
      <c r="J49" s="459"/>
    </row>
    <row r="50" spans="1:10" ht="16.5" customHeight="1">
      <c r="A50" s="58" t="s">
        <v>362</v>
      </c>
      <c r="J50" s="279"/>
    </row>
    <row r="51" spans="2:4" ht="12.75">
      <c r="B51" s="32"/>
      <c r="C51" s="73"/>
      <c r="D51" s="73"/>
    </row>
  </sheetData>
  <mergeCells count="5">
    <mergeCell ref="E4:H4"/>
    <mergeCell ref="J1:J49"/>
    <mergeCell ref="A4:B5"/>
    <mergeCell ref="C4:C5"/>
    <mergeCell ref="D4:D5"/>
  </mergeCells>
  <printOptions/>
  <pageMargins left="0.69" right="0.25" top="0.28" bottom="0.19" header="0.2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cso</cp:lastModifiedBy>
  <cp:lastPrinted>2007-06-07T10:00:29Z</cp:lastPrinted>
  <dcterms:created xsi:type="dcterms:W3CDTF">1998-09-29T05:43:58Z</dcterms:created>
  <dcterms:modified xsi:type="dcterms:W3CDTF">2007-06-07T10:13:09Z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01898725-9d08-49dd-a50d-b8aeaa4cfccf</vt:lpwstr>
  </property>
  <property fmtid="{D5CDD505-2E9C-101B-9397-08002B2CF9AE}" pid="5" name="PublishingVariationRelationshipLinkField">
    <vt:lpwstr>http://statsmauritius.gov.mu/Relationships List/2579_.000, /Relationships List/2579_.000</vt:lpwstr>
  </property>
</Properties>
</file>